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<sst xmlns="http://schemas.openxmlformats.org/spreadsheetml/2006/main" count="162" uniqueCount="43">
  <si>
    <t>4週8休の管理表（12週）</t>
  </si>
  <si>
    <t>氏名・現場</t>
  </si>
  <si>
    <t>起算日</t>
  </si>
  <si>
    <t>区分には「休」（休日）・「雨」（雨で休みにした日）・「出」（出勤）・「有」（年次有給休暇）のどれかを入れます。休日として数えるのは「休」と「雨」です。年次有給休暇は労働日を休むもので、休日の数には入れません。</t>
  </si>
  <si>
    <t>第1〜4週（左）・第5〜8週（右）</t>
  </si>
  <si>
    <t>日付</t>
  </si>
  <si>
    <t>曜日</t>
  </si>
  <si>
    <t>区分</t>
  </si>
  <si>
    <t>第9〜12週</t>
  </si>
  <si>
    <t>4週ごとの集計</t>
  </si>
  <si>
    <t>期間</t>
  </si>
  <si>
    <t>休日の数</t>
  </si>
  <si>
    <t>有給の日数</t>
  </si>
  <si>
    <t>4週8休</t>
  </si>
  <si>
    <t>法定休日（4週4日）</t>
  </si>
  <si>
    <t>第1〜4週</t>
  </si>
  <si>
    <t>第5〜8週</t>
  </si>
  <si>
    <t>法定休日は、毎週少なくとも1回か、4週間を通じて4日以上です（労働基準法 第35条）。4週4日の形をとるときは、就業規則などで4週間の起算日を決めておきます（同法施行規則 第12条の2第2項）。4週8休は法律の義務ではなく、週休2日にそろえるための目安です。記入例の第5〜8週は、雨の日を入れても休日が7日で、4週8休に1日足りません。</t>
  </si>
  <si>
    <t>〇〇 一郎（〇〇ビル新築工事）</t>
  </si>
  <si>
    <t>出</t>
  </si>
  <si>
    <t>休</t>
  </si>
  <si>
    <t>有</t>
  </si>
  <si>
    <t>雨</t>
  </si>
  <si>
    <t>配布元</t>
  </si>
  <si>
    <t>労務フクロウ（FUKULO／合同会社商陣） https://roumu.fukulo.com/templates/</t>
  </si>
  <si>
    <t>シート構成</t>
  </si>
  <si>
    <t>「記入用」（空欄の様式）・「記入例」（架空の会社で数字を入れた見本）・「説明」の3枚です。</t>
  </si>
  <si>
    <t>使い方</t>
  </si>
  <si>
    <t>氏名・現場と起算日を入れ、毎日の区分を「休」「雨」「出」「有」のどれかで入れます。12週ぶん入れると、下の集計に3つの4週間の結果が並びます。</t>
  </si>
  <si>
    <t>判定の付け方</t>
  </si>
  <si>
    <t>休日として数えるのは「休」と「雨」です。4週ごとに8日以上なら「達成」、足りなければ「未達（あと何日）」。4日以上なら法定休日は「OK」、4日未満なら「NG（4日未満）」と出します。</t>
  </si>
  <si>
    <t>自社に合わせて直すなら</t>
  </si>
  <si>
    <t>現場の閉所日（4週8閉所）を見たいときは、氏名の欄に現場名を書き、現場を閉めた日だけ「休」にして使えます。祝日を休日にする会社は、祝日を「休」と入れてください。</t>
  </si>
  <si>
    <t>気をつけること</t>
  </si>
  <si>
    <t>区分の言葉が違うと数えられません。「振替休日」は「休」、休日出勤の日は「出」と入れます。法定休日の扱いは、就業規則の決まりを確かめてください。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</si>
  <si>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</si>
  <si>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数字はすべて架空です。この様式は社内の確認用で、役所に出す書類の代わりにはなりません。届出や判断は、所轄の労働基準監督署・ハローワーク・年金事務所・地方整備局などの最新の案内でお確かめください。判断に迷うときは、社会保険労務士にご相談ください。</t>
  </si>
  <si>
    <t>関係する法令等</t>
  </si>
  <si>
    <t>労働基準法 第35条（休日：毎週少なくとも1回、または4週間を通じ4日以上）／労働基準法施行規則 第12条の2第2項（4週4日のときは就業規則などで起算日を明らかにする）／国土交通省「工期に関する基準」</t>
  </si>
  <si>
    <t>更新日</t>
  </si>
  <si>
    <t>2026年10月24日</t>
  </si>
  <si>
    <t>労務フクロウについて</t>
  </si>
  <si>
    <t>建設業の時間外労働の上限・36協定の記入例・一人親方・外国人材（特定技能）の受け入れを、管理表の無料Excelと解説でまとめた専門サイトです。https://roumu.fukulo.com/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</si>
</sst>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workbookViewId="0" showGridLines="0"/>
  </sheetViews>
  <sheetFormatPr defaultRowHeight="15" outlineLevelRow="0" outlineLevelCol="0" x14ac:dyDescent="55"/>
  <cols>
    <col min="1" max="1" width="6" customWidth="1"/>
    <col min="3" max="3" width="7" customWidth="1"/>
    <col min="4" max="4" width="8" customWidth="1"/>
    <col min="5" max="5" width="4" customWidth="1"/>
    <col min="6" max="6" width="6" customWidth="1"/>
    <col min="8" max="8" width="7" customWidth="1"/>
    <col min="9" max="9" width="12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2"/>
      <c r="C2" s="3"/>
      <c r="D2" s="3"/>
      <c r="E2" s="3"/>
      <c r="F2" s="3"/>
      <c r="G2" s="3"/>
      <c r="H2" s="2" t="s">
        <v>2</v>
      </c>
      <c r="I2" s="3"/>
    </row>
    <row r="3" ht="30" customHeight="1" spans="1:9" x14ac:dyDescent="0.25">
      <c r="A3" s="4" t="s">
        <v>3</v>
      </c>
      <c r="B3" s="4"/>
      <c r="C3" s="4"/>
      <c r="D3" s="4"/>
      <c r="E3" s="4"/>
      <c r="F3" s="4"/>
      <c r="G3" s="4"/>
      <c r="H3" s="4"/>
      <c r="I3" s="4"/>
    </row>
    <row r="4" ht="20" customHeight="1" spans="1:9" x14ac:dyDescent="0.25">
      <c r="A4" s="5" t="s">
        <v>4</v>
      </c>
      <c r="B4" s="5"/>
      <c r="C4" s="5"/>
      <c r="D4" s="5"/>
      <c r="E4" s="5"/>
      <c r="F4" s="5"/>
      <c r="G4" s="5"/>
      <c r="H4" s="5"/>
      <c r="I4" s="5"/>
    </row>
    <row r="5" ht="20" customHeight="1" spans="1:9" x14ac:dyDescent="0.25">
      <c r="A5" s="6"/>
      <c r="B5" s="6" t="s">
        <v>5</v>
      </c>
      <c r="C5" s="6" t="s">
        <v>6</v>
      </c>
      <c r="D5" s="6" t="s">
        <v>7</v>
      </c>
      <c r="E5" s="6"/>
      <c r="F5" s="6"/>
      <c r="G5" s="6" t="s">
        <v>5</v>
      </c>
      <c r="H5" s="6" t="s">
        <v>6</v>
      </c>
      <c r="I5" s="6" t="s">
        <v>7</v>
      </c>
    </row>
    <row r="6" ht="20" customHeight="1" spans="1:9" x14ac:dyDescent="0.25">
      <c r="A6" s="7">
        <v>1</v>
      </c>
      <c r="B6" s="7">
        <f>IF($I$2="","",TEXT($I$2+0,"m/d"))</f>
      </c>
      <c r="C6" s="7">
        <f>IF($I$2="","",TEXT($I$2+0,"aaa"))</f>
      </c>
      <c r="D6" s="3"/>
      <c r="F6" s="7">
        <v>1</v>
      </c>
      <c r="G6" s="7">
        <f>IF($I$2="","",TEXT($I$2+28,"m/d"))</f>
      </c>
      <c r="H6" s="7">
        <f>IF($I$2="","",TEXT($I$2+28,"aaa"))</f>
      </c>
      <c r="I6" s="3"/>
    </row>
    <row r="7" ht="20" customHeight="1" spans="1:9" x14ac:dyDescent="0.25">
      <c r="A7" s="7">
        <v>2</v>
      </c>
      <c r="B7" s="7">
        <f>IF($I$2="","",TEXT($I$2+1,"m/d"))</f>
      </c>
      <c r="C7" s="7">
        <f>IF($I$2="","",TEXT($I$2+1,"aaa"))</f>
      </c>
      <c r="D7" s="3"/>
      <c r="F7" s="7">
        <v>2</v>
      </c>
      <c r="G7" s="7">
        <f>IF($I$2="","",TEXT($I$2+29,"m/d"))</f>
      </c>
      <c r="H7" s="7">
        <f>IF($I$2="","",TEXT($I$2+29,"aaa"))</f>
      </c>
      <c r="I7" s="3"/>
    </row>
    <row r="8" ht="20" customHeight="1" spans="1:9" x14ac:dyDescent="0.25">
      <c r="A8" s="7">
        <v>3</v>
      </c>
      <c r="B8" s="7">
        <f>IF($I$2="","",TEXT($I$2+2,"m/d"))</f>
      </c>
      <c r="C8" s="7">
        <f>IF($I$2="","",TEXT($I$2+2,"aaa"))</f>
      </c>
      <c r="D8" s="3"/>
      <c r="F8" s="7">
        <v>3</v>
      </c>
      <c r="G8" s="7">
        <f>IF($I$2="","",TEXT($I$2+30,"m/d"))</f>
      </c>
      <c r="H8" s="7">
        <f>IF($I$2="","",TEXT($I$2+30,"aaa"))</f>
      </c>
      <c r="I8" s="3"/>
    </row>
    <row r="9" ht="20" customHeight="1" spans="1:9" x14ac:dyDescent="0.25">
      <c r="A9" s="7">
        <v>4</v>
      </c>
      <c r="B9" s="7">
        <f>IF($I$2="","",TEXT($I$2+3,"m/d"))</f>
      </c>
      <c r="C9" s="7">
        <f>IF($I$2="","",TEXT($I$2+3,"aaa"))</f>
      </c>
      <c r="D9" s="3"/>
      <c r="F9" s="7">
        <v>4</v>
      </c>
      <c r="G9" s="7">
        <f>IF($I$2="","",TEXT($I$2+31,"m/d"))</f>
      </c>
      <c r="H9" s="7">
        <f>IF($I$2="","",TEXT($I$2+31,"aaa"))</f>
      </c>
      <c r="I9" s="3"/>
    </row>
    <row r="10" ht="20" customHeight="1" spans="1:9" x14ac:dyDescent="0.25">
      <c r="A10" s="7">
        <v>5</v>
      </c>
      <c r="B10" s="7">
        <f>IF($I$2="","",TEXT($I$2+4,"m/d"))</f>
      </c>
      <c r="C10" s="7">
        <f>IF($I$2="","",TEXT($I$2+4,"aaa"))</f>
      </c>
      <c r="D10" s="3"/>
      <c r="F10" s="7">
        <v>5</v>
      </c>
      <c r="G10" s="7">
        <f>IF($I$2="","",TEXT($I$2+32,"m/d"))</f>
      </c>
      <c r="H10" s="7">
        <f>IF($I$2="","",TEXT($I$2+32,"aaa"))</f>
      </c>
      <c r="I10" s="3"/>
    </row>
    <row r="11" ht="20" customHeight="1" spans="1:9" x14ac:dyDescent="0.25">
      <c r="A11" s="7">
        <v>6</v>
      </c>
      <c r="B11" s="7">
        <f>IF($I$2="","",TEXT($I$2+5,"m/d"))</f>
      </c>
      <c r="C11" s="7">
        <f>IF($I$2="","",TEXT($I$2+5,"aaa"))</f>
      </c>
      <c r="D11" s="3"/>
      <c r="F11" s="7">
        <v>6</v>
      </c>
      <c r="G11" s="7">
        <f>IF($I$2="","",TEXT($I$2+33,"m/d"))</f>
      </c>
      <c r="H11" s="7">
        <f>IF($I$2="","",TEXT($I$2+33,"aaa"))</f>
      </c>
      <c r="I11" s="3"/>
    </row>
    <row r="12" ht="20" customHeight="1" spans="1:9" x14ac:dyDescent="0.25">
      <c r="A12" s="7">
        <v>7</v>
      </c>
      <c r="B12" s="7">
        <f>IF($I$2="","",TEXT($I$2+6,"m/d"))</f>
      </c>
      <c r="C12" s="7">
        <f>IF($I$2="","",TEXT($I$2+6,"aaa"))</f>
      </c>
      <c r="D12" s="3"/>
      <c r="F12" s="7">
        <v>7</v>
      </c>
      <c r="G12" s="7">
        <f>IF($I$2="","",TEXT($I$2+34,"m/d"))</f>
      </c>
      <c r="H12" s="7">
        <f>IF($I$2="","",TEXT($I$2+34,"aaa"))</f>
      </c>
      <c r="I12" s="3"/>
    </row>
    <row r="13" ht="20" customHeight="1" spans="1:9" x14ac:dyDescent="0.25">
      <c r="A13" s="7">
        <v>8</v>
      </c>
      <c r="B13" s="7">
        <f>IF($I$2="","",TEXT($I$2+7,"m/d"))</f>
      </c>
      <c r="C13" s="7">
        <f>IF($I$2="","",TEXT($I$2+7,"aaa"))</f>
      </c>
      <c r="D13" s="3"/>
      <c r="F13" s="7">
        <v>8</v>
      </c>
      <c r="G13" s="7">
        <f>IF($I$2="","",TEXT($I$2+35,"m/d"))</f>
      </c>
      <c r="H13" s="7">
        <f>IF($I$2="","",TEXT($I$2+35,"aaa"))</f>
      </c>
      <c r="I13" s="3"/>
    </row>
    <row r="14" ht="20" customHeight="1" spans="1:9" x14ac:dyDescent="0.25">
      <c r="A14" s="7">
        <v>9</v>
      </c>
      <c r="B14" s="7">
        <f>IF($I$2="","",TEXT($I$2+8,"m/d"))</f>
      </c>
      <c r="C14" s="7">
        <f>IF($I$2="","",TEXT($I$2+8,"aaa"))</f>
      </c>
      <c r="D14" s="3"/>
      <c r="F14" s="7">
        <v>9</v>
      </c>
      <c r="G14" s="7">
        <f>IF($I$2="","",TEXT($I$2+36,"m/d"))</f>
      </c>
      <c r="H14" s="7">
        <f>IF($I$2="","",TEXT($I$2+36,"aaa"))</f>
      </c>
      <c r="I14" s="3"/>
    </row>
    <row r="15" ht="20" customHeight="1" spans="1:9" x14ac:dyDescent="0.25">
      <c r="A15" s="7">
        <v>10</v>
      </c>
      <c r="B15" s="7">
        <f>IF($I$2="","",TEXT($I$2+9,"m/d"))</f>
      </c>
      <c r="C15" s="7">
        <f>IF($I$2="","",TEXT($I$2+9,"aaa"))</f>
      </c>
      <c r="D15" s="3"/>
      <c r="F15" s="7">
        <v>10</v>
      </c>
      <c r="G15" s="7">
        <f>IF($I$2="","",TEXT($I$2+37,"m/d"))</f>
      </c>
      <c r="H15" s="7">
        <f>IF($I$2="","",TEXT($I$2+37,"aaa"))</f>
      </c>
      <c r="I15" s="3"/>
    </row>
    <row r="16" ht="20" customHeight="1" spans="1:9" x14ac:dyDescent="0.25">
      <c r="A16" s="7">
        <v>11</v>
      </c>
      <c r="B16" s="7">
        <f>IF($I$2="","",TEXT($I$2+10,"m/d"))</f>
      </c>
      <c r="C16" s="7">
        <f>IF($I$2="","",TEXT($I$2+10,"aaa"))</f>
      </c>
      <c r="D16" s="3"/>
      <c r="F16" s="7">
        <v>11</v>
      </c>
      <c r="G16" s="7">
        <f>IF($I$2="","",TEXT($I$2+38,"m/d"))</f>
      </c>
      <c r="H16" s="7">
        <f>IF($I$2="","",TEXT($I$2+38,"aaa"))</f>
      </c>
      <c r="I16" s="3"/>
    </row>
    <row r="17" ht="20" customHeight="1" spans="1:9" x14ac:dyDescent="0.25">
      <c r="A17" s="7">
        <v>12</v>
      </c>
      <c r="B17" s="7">
        <f>IF($I$2="","",TEXT($I$2+11,"m/d"))</f>
      </c>
      <c r="C17" s="7">
        <f>IF($I$2="","",TEXT($I$2+11,"aaa"))</f>
      </c>
      <c r="D17" s="3"/>
      <c r="F17" s="7">
        <v>12</v>
      </c>
      <c r="G17" s="7">
        <f>IF($I$2="","",TEXT($I$2+39,"m/d"))</f>
      </c>
      <c r="H17" s="7">
        <f>IF($I$2="","",TEXT($I$2+39,"aaa"))</f>
      </c>
      <c r="I17" s="3"/>
    </row>
    <row r="18" ht="20" customHeight="1" spans="1:9" x14ac:dyDescent="0.25">
      <c r="A18" s="7">
        <v>13</v>
      </c>
      <c r="B18" s="7">
        <f>IF($I$2="","",TEXT($I$2+12,"m/d"))</f>
      </c>
      <c r="C18" s="7">
        <f>IF($I$2="","",TEXT($I$2+12,"aaa"))</f>
      </c>
      <c r="D18" s="3"/>
      <c r="F18" s="7">
        <v>13</v>
      </c>
      <c r="G18" s="7">
        <f>IF($I$2="","",TEXT($I$2+40,"m/d"))</f>
      </c>
      <c r="H18" s="7">
        <f>IF($I$2="","",TEXT($I$2+40,"aaa"))</f>
      </c>
      <c r="I18" s="3"/>
    </row>
    <row r="19" ht="20" customHeight="1" spans="1:9" x14ac:dyDescent="0.25">
      <c r="A19" s="7">
        <v>14</v>
      </c>
      <c r="B19" s="7">
        <f>IF($I$2="","",TEXT($I$2+13,"m/d"))</f>
      </c>
      <c r="C19" s="7">
        <f>IF($I$2="","",TEXT($I$2+13,"aaa"))</f>
      </c>
      <c r="D19" s="3"/>
      <c r="F19" s="7">
        <v>14</v>
      </c>
      <c r="G19" s="7">
        <f>IF($I$2="","",TEXT($I$2+41,"m/d"))</f>
      </c>
      <c r="H19" s="7">
        <f>IF($I$2="","",TEXT($I$2+41,"aaa"))</f>
      </c>
      <c r="I19" s="3"/>
    </row>
    <row r="20" ht="20" customHeight="1" spans="1:9" x14ac:dyDescent="0.25">
      <c r="A20" s="7">
        <v>15</v>
      </c>
      <c r="B20" s="7">
        <f>IF($I$2="","",TEXT($I$2+14,"m/d"))</f>
      </c>
      <c r="C20" s="7">
        <f>IF($I$2="","",TEXT($I$2+14,"aaa"))</f>
      </c>
      <c r="D20" s="3"/>
      <c r="F20" s="7">
        <v>15</v>
      </c>
      <c r="G20" s="7">
        <f>IF($I$2="","",TEXT($I$2+42,"m/d"))</f>
      </c>
      <c r="H20" s="7">
        <f>IF($I$2="","",TEXT($I$2+42,"aaa"))</f>
      </c>
      <c r="I20" s="3"/>
    </row>
    <row r="21" ht="20" customHeight="1" spans="1:9" x14ac:dyDescent="0.25">
      <c r="A21" s="7">
        <v>16</v>
      </c>
      <c r="B21" s="7">
        <f>IF($I$2="","",TEXT($I$2+15,"m/d"))</f>
      </c>
      <c r="C21" s="7">
        <f>IF($I$2="","",TEXT($I$2+15,"aaa"))</f>
      </c>
      <c r="D21" s="3"/>
      <c r="F21" s="7">
        <v>16</v>
      </c>
      <c r="G21" s="7">
        <f>IF($I$2="","",TEXT($I$2+43,"m/d"))</f>
      </c>
      <c r="H21" s="7">
        <f>IF($I$2="","",TEXT($I$2+43,"aaa"))</f>
      </c>
      <c r="I21" s="3"/>
    </row>
    <row r="22" ht="20" customHeight="1" spans="1:9" x14ac:dyDescent="0.25">
      <c r="A22" s="7">
        <v>17</v>
      </c>
      <c r="B22" s="7">
        <f>IF($I$2="","",TEXT($I$2+16,"m/d"))</f>
      </c>
      <c r="C22" s="7">
        <f>IF($I$2="","",TEXT($I$2+16,"aaa"))</f>
      </c>
      <c r="D22" s="3"/>
      <c r="F22" s="7">
        <v>17</v>
      </c>
      <c r="G22" s="7">
        <f>IF($I$2="","",TEXT($I$2+44,"m/d"))</f>
      </c>
      <c r="H22" s="7">
        <f>IF($I$2="","",TEXT($I$2+44,"aaa"))</f>
      </c>
      <c r="I22" s="3"/>
    </row>
    <row r="23" ht="20" customHeight="1" spans="1:9" x14ac:dyDescent="0.25">
      <c r="A23" s="7">
        <v>18</v>
      </c>
      <c r="B23" s="7">
        <f>IF($I$2="","",TEXT($I$2+17,"m/d"))</f>
      </c>
      <c r="C23" s="7">
        <f>IF($I$2="","",TEXT($I$2+17,"aaa"))</f>
      </c>
      <c r="D23" s="3"/>
      <c r="F23" s="7">
        <v>18</v>
      </c>
      <c r="G23" s="7">
        <f>IF($I$2="","",TEXT($I$2+45,"m/d"))</f>
      </c>
      <c r="H23" s="7">
        <f>IF($I$2="","",TEXT($I$2+45,"aaa"))</f>
      </c>
      <c r="I23" s="3"/>
    </row>
    <row r="24" ht="20" customHeight="1" spans="1:9" x14ac:dyDescent="0.25">
      <c r="A24" s="7">
        <v>19</v>
      </c>
      <c r="B24" s="7">
        <f>IF($I$2="","",TEXT($I$2+18,"m/d"))</f>
      </c>
      <c r="C24" s="7">
        <f>IF($I$2="","",TEXT($I$2+18,"aaa"))</f>
      </c>
      <c r="D24" s="3"/>
      <c r="F24" s="7">
        <v>19</v>
      </c>
      <c r="G24" s="7">
        <f>IF($I$2="","",TEXT($I$2+46,"m/d"))</f>
      </c>
      <c r="H24" s="7">
        <f>IF($I$2="","",TEXT($I$2+46,"aaa"))</f>
      </c>
      <c r="I24" s="3"/>
    </row>
    <row r="25" ht="20" customHeight="1" spans="1:9" x14ac:dyDescent="0.25">
      <c r="A25" s="7">
        <v>20</v>
      </c>
      <c r="B25" s="7">
        <f>IF($I$2="","",TEXT($I$2+19,"m/d"))</f>
      </c>
      <c r="C25" s="7">
        <f>IF($I$2="","",TEXT($I$2+19,"aaa"))</f>
      </c>
      <c r="D25" s="3"/>
      <c r="F25" s="7">
        <v>20</v>
      </c>
      <c r="G25" s="7">
        <f>IF($I$2="","",TEXT($I$2+47,"m/d"))</f>
      </c>
      <c r="H25" s="7">
        <f>IF($I$2="","",TEXT($I$2+47,"aaa"))</f>
      </c>
      <c r="I25" s="3"/>
    </row>
    <row r="26" ht="20" customHeight="1" spans="1:9" x14ac:dyDescent="0.25">
      <c r="A26" s="7">
        <v>21</v>
      </c>
      <c r="B26" s="7">
        <f>IF($I$2="","",TEXT($I$2+20,"m/d"))</f>
      </c>
      <c r="C26" s="7">
        <f>IF($I$2="","",TEXT($I$2+20,"aaa"))</f>
      </c>
      <c r="D26" s="3"/>
      <c r="F26" s="7">
        <v>21</v>
      </c>
      <c r="G26" s="7">
        <f>IF($I$2="","",TEXT($I$2+48,"m/d"))</f>
      </c>
      <c r="H26" s="7">
        <f>IF($I$2="","",TEXT($I$2+48,"aaa"))</f>
      </c>
      <c r="I26" s="3"/>
    </row>
    <row r="27" ht="20" customHeight="1" spans="1:9" x14ac:dyDescent="0.25">
      <c r="A27" s="7">
        <v>22</v>
      </c>
      <c r="B27" s="7">
        <f>IF($I$2="","",TEXT($I$2+21,"m/d"))</f>
      </c>
      <c r="C27" s="7">
        <f>IF($I$2="","",TEXT($I$2+21,"aaa"))</f>
      </c>
      <c r="D27" s="3"/>
      <c r="F27" s="7">
        <v>22</v>
      </c>
      <c r="G27" s="7">
        <f>IF($I$2="","",TEXT($I$2+49,"m/d"))</f>
      </c>
      <c r="H27" s="7">
        <f>IF($I$2="","",TEXT($I$2+49,"aaa"))</f>
      </c>
      <c r="I27" s="3"/>
    </row>
    <row r="28" ht="20" customHeight="1" spans="1:9" x14ac:dyDescent="0.25">
      <c r="A28" s="7">
        <v>23</v>
      </c>
      <c r="B28" s="7">
        <f>IF($I$2="","",TEXT($I$2+22,"m/d"))</f>
      </c>
      <c r="C28" s="7">
        <f>IF($I$2="","",TEXT($I$2+22,"aaa"))</f>
      </c>
      <c r="D28" s="3"/>
      <c r="F28" s="7">
        <v>23</v>
      </c>
      <c r="G28" s="7">
        <f>IF($I$2="","",TEXT($I$2+50,"m/d"))</f>
      </c>
      <c r="H28" s="7">
        <f>IF($I$2="","",TEXT($I$2+50,"aaa"))</f>
      </c>
      <c r="I28" s="3"/>
    </row>
    <row r="29" ht="20" customHeight="1" spans="1:9" x14ac:dyDescent="0.25">
      <c r="A29" s="7">
        <v>24</v>
      </c>
      <c r="B29" s="7">
        <f>IF($I$2="","",TEXT($I$2+23,"m/d"))</f>
      </c>
      <c r="C29" s="7">
        <f>IF($I$2="","",TEXT($I$2+23,"aaa"))</f>
      </c>
      <c r="D29" s="3"/>
      <c r="F29" s="7">
        <v>24</v>
      </c>
      <c r="G29" s="7">
        <f>IF($I$2="","",TEXT($I$2+51,"m/d"))</f>
      </c>
      <c r="H29" s="7">
        <f>IF($I$2="","",TEXT($I$2+51,"aaa"))</f>
      </c>
      <c r="I29" s="3"/>
    </row>
    <row r="30" ht="20" customHeight="1" spans="1:9" x14ac:dyDescent="0.25">
      <c r="A30" s="7">
        <v>25</v>
      </c>
      <c r="B30" s="7">
        <f>IF($I$2="","",TEXT($I$2+24,"m/d"))</f>
      </c>
      <c r="C30" s="7">
        <f>IF($I$2="","",TEXT($I$2+24,"aaa"))</f>
      </c>
      <c r="D30" s="3"/>
      <c r="F30" s="7">
        <v>25</v>
      </c>
      <c r="G30" s="7">
        <f>IF($I$2="","",TEXT($I$2+52,"m/d"))</f>
      </c>
      <c r="H30" s="7">
        <f>IF($I$2="","",TEXT($I$2+52,"aaa"))</f>
      </c>
      <c r="I30" s="3"/>
    </row>
    <row r="31" ht="20" customHeight="1" spans="1:9" x14ac:dyDescent="0.25">
      <c r="A31" s="7">
        <v>26</v>
      </c>
      <c r="B31" s="7">
        <f>IF($I$2="","",TEXT($I$2+25,"m/d"))</f>
      </c>
      <c r="C31" s="7">
        <f>IF($I$2="","",TEXT($I$2+25,"aaa"))</f>
      </c>
      <c r="D31" s="3"/>
      <c r="F31" s="7">
        <v>26</v>
      </c>
      <c r="G31" s="7">
        <f>IF($I$2="","",TEXT($I$2+53,"m/d"))</f>
      </c>
      <c r="H31" s="7">
        <f>IF($I$2="","",TEXT($I$2+53,"aaa"))</f>
      </c>
      <c r="I31" s="3"/>
    </row>
    <row r="32" ht="20" customHeight="1" spans="1:9" x14ac:dyDescent="0.25">
      <c r="A32" s="7">
        <v>27</v>
      </c>
      <c r="B32" s="7">
        <f>IF($I$2="","",TEXT($I$2+26,"m/d"))</f>
      </c>
      <c r="C32" s="7">
        <f>IF($I$2="","",TEXT($I$2+26,"aaa"))</f>
      </c>
      <c r="D32" s="3"/>
      <c r="F32" s="7">
        <v>27</v>
      </c>
      <c r="G32" s="7">
        <f>IF($I$2="","",TEXT($I$2+54,"m/d"))</f>
      </c>
      <c r="H32" s="7">
        <f>IF($I$2="","",TEXT($I$2+54,"aaa"))</f>
      </c>
      <c r="I32" s="3"/>
    </row>
    <row r="33" ht="20" customHeight="1" spans="1:9" x14ac:dyDescent="0.25">
      <c r="A33" s="7">
        <v>28</v>
      </c>
      <c r="B33" s="7">
        <f>IF($I$2="","",TEXT($I$2+27,"m/d"))</f>
      </c>
      <c r="C33" s="7">
        <f>IF($I$2="","",TEXT($I$2+27,"aaa"))</f>
      </c>
      <c r="D33" s="3"/>
      <c r="F33" s="7">
        <v>28</v>
      </c>
      <c r="G33" s="7">
        <f>IF($I$2="","",TEXT($I$2+55,"m/d"))</f>
      </c>
      <c r="H33" s="7">
        <f>IF($I$2="","",TEXT($I$2+55,"aaa"))</f>
      </c>
      <c r="I33" s="3"/>
    </row>
    <row r="34" ht="20" customHeight="1" x14ac:dyDescent="0.25"/>
    <row r="35" ht="20" customHeight="1" spans="1:9" x14ac:dyDescent="0.25">
      <c r="A35" s="5" t="s">
        <v>8</v>
      </c>
      <c r="B35" s="5"/>
      <c r="C35" s="5"/>
      <c r="D35" s="5"/>
      <c r="E35" s="5"/>
      <c r="F35" s="5"/>
      <c r="G35" s="5"/>
      <c r="H35" s="5"/>
      <c r="I35" s="5"/>
    </row>
    <row r="36" ht="20" customHeight="1" spans="1:9" x14ac:dyDescent="0.25">
      <c r="A36" s="6"/>
      <c r="B36" s="6" t="s">
        <v>5</v>
      </c>
      <c r="C36" s="6" t="s">
        <v>6</v>
      </c>
      <c r="D36" s="6" t="s">
        <v>7</v>
      </c>
      <c r="E36" s="6"/>
      <c r="F36" s="6"/>
      <c r="G36" s="6" t="s">
        <v>5</v>
      </c>
      <c r="H36" s="6" t="s">
        <v>6</v>
      </c>
      <c r="I36" s="6" t="s">
        <v>7</v>
      </c>
    </row>
    <row r="37" ht="20" customHeight="1" spans="1:4" x14ac:dyDescent="0.25">
      <c r="A37" s="7">
        <v>1</v>
      </c>
      <c r="B37" s="7">
        <f>IF($I$2="","",TEXT($I$2+56,"m/d"))</f>
      </c>
      <c r="C37" s="7">
        <f>IF($I$2="","",TEXT($I$2+56,"aaa"))</f>
      </c>
      <c r="D37" s="3"/>
    </row>
    <row r="38" ht="20" customHeight="1" spans="1:4" x14ac:dyDescent="0.25">
      <c r="A38" s="7">
        <v>2</v>
      </c>
      <c r="B38" s="7">
        <f>IF($I$2="","",TEXT($I$2+57,"m/d"))</f>
      </c>
      <c r="C38" s="7">
        <f>IF($I$2="","",TEXT($I$2+57,"aaa"))</f>
      </c>
      <c r="D38" s="3"/>
    </row>
    <row r="39" ht="20" customHeight="1" spans="1:4" x14ac:dyDescent="0.25">
      <c r="A39" s="7">
        <v>3</v>
      </c>
      <c r="B39" s="7">
        <f>IF($I$2="","",TEXT($I$2+58,"m/d"))</f>
      </c>
      <c r="C39" s="7">
        <f>IF($I$2="","",TEXT($I$2+58,"aaa"))</f>
      </c>
      <c r="D39" s="3"/>
    </row>
    <row r="40" ht="20" customHeight="1" spans="1:4" x14ac:dyDescent="0.25">
      <c r="A40" s="7">
        <v>4</v>
      </c>
      <c r="B40" s="7">
        <f>IF($I$2="","",TEXT($I$2+59,"m/d"))</f>
      </c>
      <c r="C40" s="7">
        <f>IF($I$2="","",TEXT($I$2+59,"aaa"))</f>
      </c>
      <c r="D40" s="3"/>
    </row>
    <row r="41" ht="20" customHeight="1" spans="1:4" x14ac:dyDescent="0.25">
      <c r="A41" s="7">
        <v>5</v>
      </c>
      <c r="B41" s="7">
        <f>IF($I$2="","",TEXT($I$2+60,"m/d"))</f>
      </c>
      <c r="C41" s="7">
        <f>IF($I$2="","",TEXT($I$2+60,"aaa"))</f>
      </c>
      <c r="D41" s="3"/>
    </row>
    <row r="42" ht="20" customHeight="1" spans="1:4" x14ac:dyDescent="0.25">
      <c r="A42" s="7">
        <v>6</v>
      </c>
      <c r="B42" s="7">
        <f>IF($I$2="","",TEXT($I$2+61,"m/d"))</f>
      </c>
      <c r="C42" s="7">
        <f>IF($I$2="","",TEXT($I$2+61,"aaa"))</f>
      </c>
      <c r="D42" s="3"/>
    </row>
    <row r="43" ht="20" customHeight="1" spans="1:4" x14ac:dyDescent="0.25">
      <c r="A43" s="7">
        <v>7</v>
      </c>
      <c r="B43" s="7">
        <f>IF($I$2="","",TEXT($I$2+62,"m/d"))</f>
      </c>
      <c r="C43" s="7">
        <f>IF($I$2="","",TEXT($I$2+62,"aaa"))</f>
      </c>
      <c r="D43" s="3"/>
    </row>
    <row r="44" ht="20" customHeight="1" spans="1:4" x14ac:dyDescent="0.25">
      <c r="A44" s="7">
        <v>8</v>
      </c>
      <c r="B44" s="7">
        <f>IF($I$2="","",TEXT($I$2+63,"m/d"))</f>
      </c>
      <c r="C44" s="7">
        <f>IF($I$2="","",TEXT($I$2+63,"aaa"))</f>
      </c>
      <c r="D44" s="3"/>
    </row>
    <row r="45" ht="20" customHeight="1" spans="1:4" x14ac:dyDescent="0.25">
      <c r="A45" s="7">
        <v>9</v>
      </c>
      <c r="B45" s="7">
        <f>IF($I$2="","",TEXT($I$2+64,"m/d"))</f>
      </c>
      <c r="C45" s="7">
        <f>IF($I$2="","",TEXT($I$2+64,"aaa"))</f>
      </c>
      <c r="D45" s="3"/>
    </row>
    <row r="46" ht="20" customHeight="1" spans="1:4" x14ac:dyDescent="0.25">
      <c r="A46" s="7">
        <v>10</v>
      </c>
      <c r="B46" s="7">
        <f>IF($I$2="","",TEXT($I$2+65,"m/d"))</f>
      </c>
      <c r="C46" s="7">
        <f>IF($I$2="","",TEXT($I$2+65,"aaa"))</f>
      </c>
      <c r="D46" s="3"/>
    </row>
    <row r="47" ht="20" customHeight="1" spans="1:4" x14ac:dyDescent="0.25">
      <c r="A47" s="7">
        <v>11</v>
      </c>
      <c r="B47" s="7">
        <f>IF($I$2="","",TEXT($I$2+66,"m/d"))</f>
      </c>
      <c r="C47" s="7">
        <f>IF($I$2="","",TEXT($I$2+66,"aaa"))</f>
      </c>
      <c r="D47" s="3"/>
    </row>
    <row r="48" ht="20" customHeight="1" spans="1:4" x14ac:dyDescent="0.25">
      <c r="A48" s="7">
        <v>12</v>
      </c>
      <c r="B48" s="7">
        <f>IF($I$2="","",TEXT($I$2+67,"m/d"))</f>
      </c>
      <c r="C48" s="7">
        <f>IF($I$2="","",TEXT($I$2+67,"aaa"))</f>
      </c>
      <c r="D48" s="3"/>
    </row>
    <row r="49" ht="20" customHeight="1" spans="1:4" x14ac:dyDescent="0.25">
      <c r="A49" s="7">
        <v>13</v>
      </c>
      <c r="B49" s="7">
        <f>IF($I$2="","",TEXT($I$2+68,"m/d"))</f>
      </c>
      <c r="C49" s="7">
        <f>IF($I$2="","",TEXT($I$2+68,"aaa"))</f>
      </c>
      <c r="D49" s="3"/>
    </row>
    <row r="50" ht="20" customHeight="1" spans="1:4" x14ac:dyDescent="0.25">
      <c r="A50" s="7">
        <v>14</v>
      </c>
      <c r="B50" s="7">
        <f>IF($I$2="","",TEXT($I$2+69,"m/d"))</f>
      </c>
      <c r="C50" s="7">
        <f>IF($I$2="","",TEXT($I$2+69,"aaa"))</f>
      </c>
      <c r="D50" s="3"/>
    </row>
    <row r="51" ht="20" customHeight="1" spans="1:4" x14ac:dyDescent="0.25">
      <c r="A51" s="7">
        <v>15</v>
      </c>
      <c r="B51" s="7">
        <f>IF($I$2="","",TEXT($I$2+70,"m/d"))</f>
      </c>
      <c r="C51" s="7">
        <f>IF($I$2="","",TEXT($I$2+70,"aaa"))</f>
      </c>
      <c r="D51" s="3"/>
    </row>
    <row r="52" ht="20" customHeight="1" spans="1:4" x14ac:dyDescent="0.25">
      <c r="A52" s="7">
        <v>16</v>
      </c>
      <c r="B52" s="7">
        <f>IF($I$2="","",TEXT($I$2+71,"m/d"))</f>
      </c>
      <c r="C52" s="7">
        <f>IF($I$2="","",TEXT($I$2+71,"aaa"))</f>
      </c>
      <c r="D52" s="3"/>
    </row>
    <row r="53" ht="20" customHeight="1" spans="1:4" x14ac:dyDescent="0.25">
      <c r="A53" s="7">
        <v>17</v>
      </c>
      <c r="B53" s="7">
        <f>IF($I$2="","",TEXT($I$2+72,"m/d"))</f>
      </c>
      <c r="C53" s="7">
        <f>IF($I$2="","",TEXT($I$2+72,"aaa"))</f>
      </c>
      <c r="D53" s="3"/>
    </row>
    <row r="54" ht="20" customHeight="1" spans="1:4" x14ac:dyDescent="0.25">
      <c r="A54" s="7">
        <v>18</v>
      </c>
      <c r="B54" s="7">
        <f>IF($I$2="","",TEXT($I$2+73,"m/d"))</f>
      </c>
      <c r="C54" s="7">
        <f>IF($I$2="","",TEXT($I$2+73,"aaa"))</f>
      </c>
      <c r="D54" s="3"/>
    </row>
    <row r="55" ht="20" customHeight="1" spans="1:4" x14ac:dyDescent="0.25">
      <c r="A55" s="7">
        <v>19</v>
      </c>
      <c r="B55" s="7">
        <f>IF($I$2="","",TEXT($I$2+74,"m/d"))</f>
      </c>
      <c r="C55" s="7">
        <f>IF($I$2="","",TEXT($I$2+74,"aaa"))</f>
      </c>
      <c r="D55" s="3"/>
    </row>
    <row r="56" ht="20" customHeight="1" spans="1:4" x14ac:dyDescent="0.25">
      <c r="A56" s="7">
        <v>20</v>
      </c>
      <c r="B56" s="7">
        <f>IF($I$2="","",TEXT($I$2+75,"m/d"))</f>
      </c>
      <c r="C56" s="7">
        <f>IF($I$2="","",TEXT($I$2+75,"aaa"))</f>
      </c>
      <c r="D56" s="3"/>
    </row>
    <row r="57" ht="20" customHeight="1" spans="1:4" x14ac:dyDescent="0.25">
      <c r="A57" s="7">
        <v>21</v>
      </c>
      <c r="B57" s="7">
        <f>IF($I$2="","",TEXT($I$2+76,"m/d"))</f>
      </c>
      <c r="C57" s="7">
        <f>IF($I$2="","",TEXT($I$2+76,"aaa"))</f>
      </c>
      <c r="D57" s="3"/>
    </row>
    <row r="58" ht="20" customHeight="1" spans="1:4" x14ac:dyDescent="0.25">
      <c r="A58" s="7">
        <v>22</v>
      </c>
      <c r="B58" s="7">
        <f>IF($I$2="","",TEXT($I$2+77,"m/d"))</f>
      </c>
      <c r="C58" s="7">
        <f>IF($I$2="","",TEXT($I$2+77,"aaa"))</f>
      </c>
      <c r="D58" s="3"/>
    </row>
    <row r="59" ht="20" customHeight="1" spans="1:4" x14ac:dyDescent="0.25">
      <c r="A59" s="7">
        <v>23</v>
      </c>
      <c r="B59" s="7">
        <f>IF($I$2="","",TEXT($I$2+78,"m/d"))</f>
      </c>
      <c r="C59" s="7">
        <f>IF($I$2="","",TEXT($I$2+78,"aaa"))</f>
      </c>
      <c r="D59" s="3"/>
    </row>
    <row r="60" ht="20" customHeight="1" spans="1:4" x14ac:dyDescent="0.25">
      <c r="A60" s="7">
        <v>24</v>
      </c>
      <c r="B60" s="7">
        <f>IF($I$2="","",TEXT($I$2+79,"m/d"))</f>
      </c>
      <c r="C60" s="7">
        <f>IF($I$2="","",TEXT($I$2+79,"aaa"))</f>
      </c>
      <c r="D60" s="3"/>
    </row>
    <row r="61" ht="20" customHeight="1" spans="1:4" x14ac:dyDescent="0.25">
      <c r="A61" s="7">
        <v>25</v>
      </c>
      <c r="B61" s="7">
        <f>IF($I$2="","",TEXT($I$2+80,"m/d"))</f>
      </c>
      <c r="C61" s="7">
        <f>IF($I$2="","",TEXT($I$2+80,"aaa"))</f>
      </c>
      <c r="D61" s="3"/>
    </row>
    <row r="62" ht="20" customHeight="1" spans="1:4" x14ac:dyDescent="0.25">
      <c r="A62" s="7">
        <v>26</v>
      </c>
      <c r="B62" s="7">
        <f>IF($I$2="","",TEXT($I$2+81,"m/d"))</f>
      </c>
      <c r="C62" s="7">
        <f>IF($I$2="","",TEXT($I$2+81,"aaa"))</f>
      </c>
      <c r="D62" s="3"/>
    </row>
    <row r="63" ht="20" customHeight="1" spans="1:4" x14ac:dyDescent="0.25">
      <c r="A63" s="7">
        <v>27</v>
      </c>
      <c r="B63" s="7">
        <f>IF($I$2="","",TEXT($I$2+82,"m/d"))</f>
      </c>
      <c r="C63" s="7">
        <f>IF($I$2="","",TEXT($I$2+82,"aaa"))</f>
      </c>
      <c r="D63" s="3"/>
    </row>
    <row r="64" ht="20" customHeight="1" spans="1:4" x14ac:dyDescent="0.25">
      <c r="A64" s="7">
        <v>28</v>
      </c>
      <c r="B64" s="7">
        <f>IF($I$2="","",TEXT($I$2+83,"m/d"))</f>
      </c>
      <c r="C64" s="7">
        <f>IF($I$2="","",TEXT($I$2+83,"aaa"))</f>
      </c>
      <c r="D64" s="3"/>
    </row>
    <row r="65" ht="20" customHeight="1" x14ac:dyDescent="0.25"/>
    <row r="66" ht="20" customHeight="1" spans="1:9" x14ac:dyDescent="0.25">
      <c r="A66" s="5" t="s">
        <v>9</v>
      </c>
      <c r="B66" s="5"/>
      <c r="C66" s="5"/>
      <c r="D66" s="5"/>
      <c r="E66" s="5"/>
      <c r="F66" s="5"/>
      <c r="G66" s="5"/>
      <c r="H66" s="5"/>
      <c r="I66" s="5"/>
    </row>
    <row r="67" ht="20" customHeight="1" spans="1:8" x14ac:dyDescent="0.25">
      <c r="A67" s="6" t="s">
        <v>10</v>
      </c>
      <c r="B67" s="6"/>
      <c r="C67" s="6" t="s">
        <v>11</v>
      </c>
      <c r="D67" s="6" t="s">
        <v>12</v>
      </c>
      <c r="E67" s="6" t="s">
        <v>13</v>
      </c>
      <c r="F67" s="6"/>
      <c r="G67" s="6" t="s">
        <v>14</v>
      </c>
      <c r="H67" s="6"/>
    </row>
    <row r="68" ht="20" customHeight="1" spans="1:8" x14ac:dyDescent="0.25">
      <c r="A68" s="8" t="s">
        <v>15</v>
      </c>
      <c r="B68" s="8"/>
      <c r="C68" s="7">
        <f>COUNTIF(D6:D33,"休")+COUNTIF(D6:D33,"雨")</f>
        <v>0</v>
      </c>
      <c r="D68" s="7">
        <f>COUNTIF(D6:D33,"有")</f>
        <v>0</v>
      </c>
      <c r="E68" s="8">
        <f>IF(COUNTA(D6:D33)=0,"",IF(D68&gt;=8,"達成","未達（あと"&amp;(8-D68)&amp;"日）"))</f>
      </c>
      <c r="F68" s="8"/>
      <c r="G68" s="8">
        <f>IF(COUNTA(D6:D33)=0,"",IF(D68&gt;=4,"OK","NG（4日未満）"))</f>
      </c>
      <c r="H68" s="8"/>
    </row>
    <row r="69" ht="20" customHeight="1" spans="1:8" x14ac:dyDescent="0.25">
      <c r="A69" s="8" t="s">
        <v>16</v>
      </c>
      <c r="B69" s="8"/>
      <c r="C69" s="7">
        <f>COUNTIF(I6:I33,"休")+COUNTIF(I6:I33,"雨")</f>
        <v>0</v>
      </c>
      <c r="D69" s="7">
        <f>COUNTIF(I6:I33,"有")</f>
        <v>0</v>
      </c>
      <c r="E69" s="8">
        <f>IF(COUNTA(I6:I33)=0,"",IF(D69&gt;=8,"達成","未達（あと"&amp;(8-D69)&amp;"日）"))</f>
      </c>
      <c r="F69" s="8"/>
      <c r="G69" s="8">
        <f>IF(COUNTA(I6:I33)=0,"",IF(D69&gt;=4,"OK","NG（4日未満）"))</f>
      </c>
      <c r="H69" s="8"/>
    </row>
    <row r="70" ht="20" customHeight="1" spans="1:8" x14ac:dyDescent="0.25">
      <c r="A70" s="8" t="s">
        <v>8</v>
      </c>
      <c r="B70" s="8"/>
      <c r="C70" s="7">
        <f>COUNTIF(D37:D64,"休")+COUNTIF(D37:D64,"雨")</f>
        <v>0</v>
      </c>
      <c r="D70" s="7">
        <f>COUNTIF(D37:D64,"有")</f>
        <v>0</v>
      </c>
      <c r="E70" s="8">
        <f>IF(COUNTA(D37:D64)=0,"",IF(D70&gt;=8,"達成","未達（あと"&amp;(8-D70)&amp;"日）"))</f>
      </c>
      <c r="F70" s="8"/>
      <c r="G70" s="8">
        <f>IF(COUNTA(D37:D64)=0,"",IF(D70&gt;=4,"OK","NG（4日未満）"))</f>
      </c>
      <c r="H70" s="8"/>
    </row>
    <row r="71" ht="44" customHeight="1" spans="1:9" x14ac:dyDescent="0.25">
      <c r="A71" s="4" t="s">
        <v>17</v>
      </c>
      <c r="B71" s="4"/>
      <c r="C71" s="4"/>
      <c r="D71" s="4"/>
      <c r="E71" s="4"/>
      <c r="F71" s="4"/>
      <c r="G71" s="4"/>
      <c r="H71" s="4"/>
      <c r="I71" s="4"/>
    </row>
  </sheetData>
  <mergeCells count="20">
    <mergeCell ref="A1:I1"/>
    <mergeCell ref="A2:B2"/>
    <mergeCell ref="C2:G2"/>
    <mergeCell ref="A3:I3"/>
    <mergeCell ref="A4:I4"/>
    <mergeCell ref="A35:I35"/>
    <mergeCell ref="A66:I66"/>
    <mergeCell ref="A67:B67"/>
    <mergeCell ref="E67:F67"/>
    <mergeCell ref="G67:H67"/>
    <mergeCell ref="A68:B68"/>
    <mergeCell ref="E68:F68"/>
    <mergeCell ref="G68:H68"/>
    <mergeCell ref="A69:B69"/>
    <mergeCell ref="E69:F69"/>
    <mergeCell ref="G69:H69"/>
    <mergeCell ref="A70:B70"/>
    <mergeCell ref="E70:F70"/>
    <mergeCell ref="G70:H70"/>
    <mergeCell ref="A71:I7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workbookViewId="0" showGridLines="0"/>
  </sheetViews>
  <sheetFormatPr defaultRowHeight="15" outlineLevelRow="0" outlineLevelCol="0" x14ac:dyDescent="55"/>
  <cols>
    <col min="1" max="1" width="6" customWidth="1"/>
    <col min="3" max="3" width="7" customWidth="1"/>
    <col min="4" max="4" width="8" customWidth="1"/>
    <col min="5" max="5" width="4" customWidth="1"/>
    <col min="6" max="6" width="6" customWidth="1"/>
    <col min="8" max="8" width="7" customWidth="1"/>
    <col min="9" max="9" width="12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2"/>
      <c r="C2" s="3" t="s">
        <v>18</v>
      </c>
      <c r="D2" s="3"/>
      <c r="E2" s="3"/>
      <c r="F2" s="3"/>
      <c r="G2" s="3"/>
      <c r="H2" s="2" t="s">
        <v>2</v>
      </c>
      <c r="I2" s="9">
        <v>46328</v>
      </c>
    </row>
    <row r="3" ht="30" customHeight="1" spans="1:9" x14ac:dyDescent="0.25">
      <c r="A3" s="4" t="s">
        <v>3</v>
      </c>
      <c r="B3" s="4"/>
      <c r="C3" s="4"/>
      <c r="D3" s="4"/>
      <c r="E3" s="4"/>
      <c r="F3" s="4"/>
      <c r="G3" s="4"/>
      <c r="H3" s="4"/>
      <c r="I3" s="4"/>
    </row>
    <row r="4" ht="20" customHeight="1" spans="1:9" x14ac:dyDescent="0.25">
      <c r="A4" s="5" t="s">
        <v>4</v>
      </c>
      <c r="B4" s="5"/>
      <c r="C4" s="5"/>
      <c r="D4" s="5"/>
      <c r="E4" s="5"/>
      <c r="F4" s="5"/>
      <c r="G4" s="5"/>
      <c r="H4" s="5"/>
      <c r="I4" s="5"/>
    </row>
    <row r="5" ht="20" customHeight="1" spans="1:9" x14ac:dyDescent="0.25">
      <c r="A5" s="6"/>
      <c r="B5" s="6" t="s">
        <v>5</v>
      </c>
      <c r="C5" s="6" t="s">
        <v>6</v>
      </c>
      <c r="D5" s="6" t="s">
        <v>7</v>
      </c>
      <c r="E5" s="6"/>
      <c r="F5" s="6"/>
      <c r="G5" s="6" t="s">
        <v>5</v>
      </c>
      <c r="H5" s="6" t="s">
        <v>6</v>
      </c>
      <c r="I5" s="6" t="s">
        <v>7</v>
      </c>
    </row>
    <row r="6" ht="20" customHeight="1" spans="1:9" x14ac:dyDescent="0.25">
      <c r="A6" s="7">
        <v>1</v>
      </c>
      <c r="B6" s="7" t="str">
        <f>IF($I$2="","",TEXT($I$2+0,"m/d"))</f>
        <v>11/2</v>
      </c>
      <c r="C6" s="7" t="str">
        <f>IF($I$2="","",TEXT($I$2+0,"aaa"))</f>
        <v>月</v>
      </c>
      <c r="D6" s="3" t="s">
        <v>19</v>
      </c>
      <c r="F6" s="7">
        <v>1</v>
      </c>
      <c r="G6" s="7" t="str">
        <f>IF($I$2="","",TEXT($I$2+28,"m/d"))</f>
        <v>11/30</v>
      </c>
      <c r="H6" s="7" t="str">
        <f>IF($I$2="","",TEXT($I$2+28,"aaa"))</f>
        <v>月</v>
      </c>
      <c r="I6" s="3" t="s">
        <v>19</v>
      </c>
    </row>
    <row r="7" ht="20" customHeight="1" spans="1:9" x14ac:dyDescent="0.25">
      <c r="A7" s="7">
        <v>2</v>
      </c>
      <c r="B7" s="7" t="str">
        <f>IF($I$2="","",TEXT($I$2+1,"m/d"))</f>
        <v>11/3</v>
      </c>
      <c r="C7" s="7" t="str">
        <f>IF($I$2="","",TEXT($I$2+1,"aaa"))</f>
        <v>火</v>
      </c>
      <c r="D7" s="3" t="s">
        <v>19</v>
      </c>
      <c r="F7" s="7">
        <v>2</v>
      </c>
      <c r="G7" s="7" t="str">
        <f>IF($I$2="","",TEXT($I$2+29,"m/d"))</f>
        <v>12/1</v>
      </c>
      <c r="H7" s="7" t="str">
        <f>IF($I$2="","",TEXT($I$2+29,"aaa"))</f>
        <v>火</v>
      </c>
      <c r="I7" s="3" t="s">
        <v>19</v>
      </c>
    </row>
    <row r="8" ht="20" customHeight="1" spans="1:9" x14ac:dyDescent="0.25">
      <c r="A8" s="7">
        <v>3</v>
      </c>
      <c r="B8" s="7" t="str">
        <f>IF($I$2="","",TEXT($I$2+2,"m/d"))</f>
        <v>11/4</v>
      </c>
      <c r="C8" s="7" t="str">
        <f>IF($I$2="","",TEXT($I$2+2,"aaa"))</f>
        <v>水</v>
      </c>
      <c r="D8" s="3" t="s">
        <v>19</v>
      </c>
      <c r="F8" s="7">
        <v>3</v>
      </c>
      <c r="G8" s="7" t="str">
        <f>IF($I$2="","",TEXT($I$2+30,"m/d"))</f>
        <v>12/2</v>
      </c>
      <c r="H8" s="7" t="str">
        <f>IF($I$2="","",TEXT($I$2+30,"aaa"))</f>
        <v>水</v>
      </c>
      <c r="I8" s="3" t="s">
        <v>19</v>
      </c>
    </row>
    <row r="9" ht="20" customHeight="1" spans="1:9" x14ac:dyDescent="0.25">
      <c r="A9" s="7">
        <v>4</v>
      </c>
      <c r="B9" s="7" t="str">
        <f>IF($I$2="","",TEXT($I$2+3,"m/d"))</f>
        <v>11/5</v>
      </c>
      <c r="C9" s="7" t="str">
        <f>IF($I$2="","",TEXT($I$2+3,"aaa"))</f>
        <v>木</v>
      </c>
      <c r="D9" s="3" t="s">
        <v>20</v>
      </c>
      <c r="F9" s="7">
        <v>4</v>
      </c>
      <c r="G9" s="7" t="str">
        <f>IF($I$2="","",TEXT($I$2+31,"m/d"))</f>
        <v>12/3</v>
      </c>
      <c r="H9" s="7" t="str">
        <f>IF($I$2="","",TEXT($I$2+31,"aaa"))</f>
        <v>木</v>
      </c>
      <c r="I9" s="3" t="s">
        <v>19</v>
      </c>
    </row>
    <row r="10" ht="20" customHeight="1" spans="1:9" x14ac:dyDescent="0.25">
      <c r="A10" s="7">
        <v>5</v>
      </c>
      <c r="B10" s="7" t="str">
        <f>IF($I$2="","",TEXT($I$2+4,"m/d"))</f>
        <v>11/6</v>
      </c>
      <c r="C10" s="7" t="str">
        <f>IF($I$2="","",TEXT($I$2+4,"aaa"))</f>
        <v>金</v>
      </c>
      <c r="D10" s="3" t="s">
        <v>19</v>
      </c>
      <c r="F10" s="7">
        <v>5</v>
      </c>
      <c r="G10" s="7" t="str">
        <f>IF($I$2="","",TEXT($I$2+32,"m/d"))</f>
        <v>12/4</v>
      </c>
      <c r="H10" s="7" t="str">
        <f>IF($I$2="","",TEXT($I$2+32,"aaa"))</f>
        <v>金</v>
      </c>
      <c r="I10" s="3" t="s">
        <v>19</v>
      </c>
    </row>
    <row r="11" ht="20" customHeight="1" spans="1:9" x14ac:dyDescent="0.25">
      <c r="A11" s="7">
        <v>6</v>
      </c>
      <c r="B11" s="7" t="str">
        <f>IF($I$2="","",TEXT($I$2+5,"m/d"))</f>
        <v>11/7</v>
      </c>
      <c r="C11" s="7" t="str">
        <f>IF($I$2="","",TEXT($I$2+5,"aaa"))</f>
        <v>土</v>
      </c>
      <c r="D11" s="3" t="s">
        <v>19</v>
      </c>
      <c r="F11" s="7">
        <v>6</v>
      </c>
      <c r="G11" s="7" t="str">
        <f>IF($I$2="","",TEXT($I$2+33,"m/d"))</f>
        <v>12/5</v>
      </c>
      <c r="H11" s="7" t="str">
        <f>IF($I$2="","",TEXT($I$2+33,"aaa"))</f>
        <v>土</v>
      </c>
      <c r="I11" s="3" t="s">
        <v>20</v>
      </c>
    </row>
    <row r="12" ht="20" customHeight="1" spans="1:9" x14ac:dyDescent="0.25">
      <c r="A12" s="7">
        <v>7</v>
      </c>
      <c r="B12" s="7" t="str">
        <f>IF($I$2="","",TEXT($I$2+6,"m/d"))</f>
        <v>11/8</v>
      </c>
      <c r="C12" s="7" t="str">
        <f>IF($I$2="","",TEXT($I$2+6,"aaa"))</f>
        <v>日</v>
      </c>
      <c r="D12" s="3" t="s">
        <v>20</v>
      </c>
      <c r="F12" s="7">
        <v>7</v>
      </c>
      <c r="G12" s="7" t="str">
        <f>IF($I$2="","",TEXT($I$2+34,"m/d"))</f>
        <v>12/6</v>
      </c>
      <c r="H12" s="7" t="str">
        <f>IF($I$2="","",TEXT($I$2+34,"aaa"))</f>
        <v>日</v>
      </c>
      <c r="I12" s="3" t="s">
        <v>20</v>
      </c>
    </row>
    <row r="13" ht="20" customHeight="1" spans="1:9" x14ac:dyDescent="0.25">
      <c r="A13" s="7">
        <v>8</v>
      </c>
      <c r="B13" s="7" t="str">
        <f>IF($I$2="","",TEXT($I$2+7,"m/d"))</f>
        <v>11/9</v>
      </c>
      <c r="C13" s="7" t="str">
        <f>IF($I$2="","",TEXT($I$2+7,"aaa"))</f>
        <v>月</v>
      </c>
      <c r="D13" s="3" t="s">
        <v>19</v>
      </c>
      <c r="F13" s="7">
        <v>8</v>
      </c>
      <c r="G13" s="7" t="str">
        <f>IF($I$2="","",TEXT($I$2+35,"m/d"))</f>
        <v>12/7</v>
      </c>
      <c r="H13" s="7" t="str">
        <f>IF($I$2="","",TEXT($I$2+35,"aaa"))</f>
        <v>月</v>
      </c>
      <c r="I13" s="3" t="s">
        <v>19</v>
      </c>
    </row>
    <row r="14" ht="20" customHeight="1" spans="1:9" x14ac:dyDescent="0.25">
      <c r="A14" s="7">
        <v>9</v>
      </c>
      <c r="B14" s="7" t="str">
        <f>IF($I$2="","",TEXT($I$2+8,"m/d"))</f>
        <v>11/10</v>
      </c>
      <c r="C14" s="7" t="str">
        <f>IF($I$2="","",TEXT($I$2+8,"aaa"))</f>
        <v>火</v>
      </c>
      <c r="D14" s="3" t="s">
        <v>19</v>
      </c>
      <c r="F14" s="7">
        <v>9</v>
      </c>
      <c r="G14" s="7" t="str">
        <f>IF($I$2="","",TEXT($I$2+36,"m/d"))</f>
        <v>12/8</v>
      </c>
      <c r="H14" s="7" t="str">
        <f>IF($I$2="","",TEXT($I$2+36,"aaa"))</f>
        <v>火</v>
      </c>
      <c r="I14" s="3" t="s">
        <v>21</v>
      </c>
    </row>
    <row r="15" ht="20" customHeight="1" spans="1:9" x14ac:dyDescent="0.25">
      <c r="A15" s="7">
        <v>10</v>
      </c>
      <c r="B15" s="7" t="str">
        <f>IF($I$2="","",TEXT($I$2+9,"m/d"))</f>
        <v>11/11</v>
      </c>
      <c r="C15" s="7" t="str">
        <f>IF($I$2="","",TEXT($I$2+9,"aaa"))</f>
        <v>水</v>
      </c>
      <c r="D15" s="3" t="s">
        <v>19</v>
      </c>
      <c r="F15" s="7">
        <v>10</v>
      </c>
      <c r="G15" s="7" t="str">
        <f>IF($I$2="","",TEXT($I$2+37,"m/d"))</f>
        <v>12/9</v>
      </c>
      <c r="H15" s="7" t="str">
        <f>IF($I$2="","",TEXT($I$2+37,"aaa"))</f>
        <v>水</v>
      </c>
      <c r="I15" s="3" t="s">
        <v>19</v>
      </c>
    </row>
    <row r="16" ht="20" customHeight="1" spans="1:9" x14ac:dyDescent="0.25">
      <c r="A16" s="7">
        <v>11</v>
      </c>
      <c r="B16" s="7" t="str">
        <f>IF($I$2="","",TEXT($I$2+10,"m/d"))</f>
        <v>11/12</v>
      </c>
      <c r="C16" s="7" t="str">
        <f>IF($I$2="","",TEXT($I$2+10,"aaa"))</f>
        <v>木</v>
      </c>
      <c r="D16" s="3" t="s">
        <v>19</v>
      </c>
      <c r="F16" s="7">
        <v>11</v>
      </c>
      <c r="G16" s="7" t="str">
        <f>IF($I$2="","",TEXT($I$2+38,"m/d"))</f>
        <v>12/10</v>
      </c>
      <c r="H16" s="7" t="str">
        <f>IF($I$2="","",TEXT($I$2+38,"aaa"))</f>
        <v>木</v>
      </c>
      <c r="I16" s="3" t="s">
        <v>19</v>
      </c>
    </row>
    <row r="17" ht="20" customHeight="1" spans="1:9" x14ac:dyDescent="0.25">
      <c r="A17" s="7">
        <v>12</v>
      </c>
      <c r="B17" s="7" t="str">
        <f>IF($I$2="","",TEXT($I$2+11,"m/d"))</f>
        <v>11/13</v>
      </c>
      <c r="C17" s="7" t="str">
        <f>IF($I$2="","",TEXT($I$2+11,"aaa"))</f>
        <v>金</v>
      </c>
      <c r="D17" s="3" t="s">
        <v>19</v>
      </c>
      <c r="F17" s="7">
        <v>12</v>
      </c>
      <c r="G17" s="7" t="str">
        <f>IF($I$2="","",TEXT($I$2+39,"m/d"))</f>
        <v>12/11</v>
      </c>
      <c r="H17" s="7" t="str">
        <f>IF($I$2="","",TEXT($I$2+39,"aaa"))</f>
        <v>金</v>
      </c>
      <c r="I17" s="3" t="s">
        <v>19</v>
      </c>
    </row>
    <row r="18" ht="20" customHeight="1" spans="1:9" x14ac:dyDescent="0.25">
      <c r="A18" s="7">
        <v>13</v>
      </c>
      <c r="B18" s="7" t="str">
        <f>IF($I$2="","",TEXT($I$2+12,"m/d"))</f>
        <v>11/14</v>
      </c>
      <c r="C18" s="7" t="str">
        <f>IF($I$2="","",TEXT($I$2+12,"aaa"))</f>
        <v>土</v>
      </c>
      <c r="D18" s="3" t="s">
        <v>20</v>
      </c>
      <c r="F18" s="7">
        <v>13</v>
      </c>
      <c r="G18" s="7" t="str">
        <f>IF($I$2="","",TEXT($I$2+40,"m/d"))</f>
        <v>12/12</v>
      </c>
      <c r="H18" s="7" t="str">
        <f>IF($I$2="","",TEXT($I$2+40,"aaa"))</f>
        <v>土</v>
      </c>
      <c r="I18" s="3" t="s">
        <v>19</v>
      </c>
    </row>
    <row r="19" ht="20" customHeight="1" spans="1:9" x14ac:dyDescent="0.25">
      <c r="A19" s="7">
        <v>14</v>
      </c>
      <c r="B19" s="7" t="str">
        <f>IF($I$2="","",TEXT($I$2+13,"m/d"))</f>
        <v>11/15</v>
      </c>
      <c r="C19" s="7" t="str">
        <f>IF($I$2="","",TEXT($I$2+13,"aaa"))</f>
        <v>日</v>
      </c>
      <c r="D19" s="3" t="s">
        <v>20</v>
      </c>
      <c r="F19" s="7">
        <v>14</v>
      </c>
      <c r="G19" s="7" t="str">
        <f>IF($I$2="","",TEXT($I$2+41,"m/d"))</f>
        <v>12/13</v>
      </c>
      <c r="H19" s="7" t="str">
        <f>IF($I$2="","",TEXT($I$2+41,"aaa"))</f>
        <v>日</v>
      </c>
      <c r="I19" s="3" t="s">
        <v>20</v>
      </c>
    </row>
    <row r="20" ht="20" customHeight="1" spans="1:9" x14ac:dyDescent="0.25">
      <c r="A20" s="7">
        <v>15</v>
      </c>
      <c r="B20" s="7" t="str">
        <f>IF($I$2="","",TEXT($I$2+14,"m/d"))</f>
        <v>11/16</v>
      </c>
      <c r="C20" s="7" t="str">
        <f>IF($I$2="","",TEXT($I$2+14,"aaa"))</f>
        <v>月</v>
      </c>
      <c r="D20" s="3" t="s">
        <v>19</v>
      </c>
      <c r="F20" s="7">
        <v>15</v>
      </c>
      <c r="G20" s="7" t="str">
        <f>IF($I$2="","",TEXT($I$2+42,"m/d"))</f>
        <v>12/14</v>
      </c>
      <c r="H20" s="7" t="str">
        <f>IF($I$2="","",TEXT($I$2+42,"aaa"))</f>
        <v>月</v>
      </c>
      <c r="I20" s="3" t="s">
        <v>19</v>
      </c>
    </row>
    <row r="21" ht="20" customHeight="1" spans="1:9" x14ac:dyDescent="0.25">
      <c r="A21" s="7">
        <v>16</v>
      </c>
      <c r="B21" s="7" t="str">
        <f>IF($I$2="","",TEXT($I$2+15,"m/d"))</f>
        <v>11/17</v>
      </c>
      <c r="C21" s="7" t="str">
        <f>IF($I$2="","",TEXT($I$2+15,"aaa"))</f>
        <v>火</v>
      </c>
      <c r="D21" s="3" t="s">
        <v>20</v>
      </c>
      <c r="F21" s="7">
        <v>16</v>
      </c>
      <c r="G21" s="7" t="str">
        <f>IF($I$2="","",TEXT($I$2+43,"m/d"))</f>
        <v>12/15</v>
      </c>
      <c r="H21" s="7" t="str">
        <f>IF($I$2="","",TEXT($I$2+43,"aaa"))</f>
        <v>火</v>
      </c>
      <c r="I21" s="3" t="s">
        <v>19</v>
      </c>
    </row>
    <row r="22" ht="20" customHeight="1" spans="1:9" x14ac:dyDescent="0.25">
      <c r="A22" s="7">
        <v>17</v>
      </c>
      <c r="B22" s="7" t="str">
        <f>IF($I$2="","",TEXT($I$2+16,"m/d"))</f>
        <v>11/18</v>
      </c>
      <c r="C22" s="7" t="str">
        <f>IF($I$2="","",TEXT($I$2+16,"aaa"))</f>
        <v>水</v>
      </c>
      <c r="D22" s="3" t="s">
        <v>19</v>
      </c>
      <c r="F22" s="7">
        <v>17</v>
      </c>
      <c r="G22" s="7" t="str">
        <f>IF($I$2="","",TEXT($I$2+44,"m/d"))</f>
        <v>12/16</v>
      </c>
      <c r="H22" s="7" t="str">
        <f>IF($I$2="","",TEXT($I$2+44,"aaa"))</f>
        <v>水</v>
      </c>
      <c r="I22" s="3" t="s">
        <v>22</v>
      </c>
    </row>
    <row r="23" ht="20" customHeight="1" spans="1:9" x14ac:dyDescent="0.25">
      <c r="A23" s="7">
        <v>18</v>
      </c>
      <c r="B23" s="7" t="str">
        <f>IF($I$2="","",TEXT($I$2+17,"m/d"))</f>
        <v>11/19</v>
      </c>
      <c r="C23" s="7" t="str">
        <f>IF($I$2="","",TEXT($I$2+17,"aaa"))</f>
        <v>木</v>
      </c>
      <c r="D23" s="3" t="s">
        <v>19</v>
      </c>
      <c r="F23" s="7">
        <v>18</v>
      </c>
      <c r="G23" s="7" t="str">
        <f>IF($I$2="","",TEXT($I$2+45,"m/d"))</f>
        <v>12/17</v>
      </c>
      <c r="H23" s="7" t="str">
        <f>IF($I$2="","",TEXT($I$2+45,"aaa"))</f>
        <v>木</v>
      </c>
      <c r="I23" s="3" t="s">
        <v>19</v>
      </c>
    </row>
    <row r="24" ht="20" customHeight="1" spans="1:9" x14ac:dyDescent="0.25">
      <c r="A24" s="7">
        <v>19</v>
      </c>
      <c r="B24" s="7" t="str">
        <f>IF($I$2="","",TEXT($I$2+18,"m/d"))</f>
        <v>11/20</v>
      </c>
      <c r="C24" s="7" t="str">
        <f>IF($I$2="","",TEXT($I$2+18,"aaa"))</f>
        <v>金</v>
      </c>
      <c r="D24" s="3" t="s">
        <v>22</v>
      </c>
      <c r="F24" s="7">
        <v>19</v>
      </c>
      <c r="G24" s="7" t="str">
        <f>IF($I$2="","",TEXT($I$2+46,"m/d"))</f>
        <v>12/18</v>
      </c>
      <c r="H24" s="7" t="str">
        <f>IF($I$2="","",TEXT($I$2+46,"aaa"))</f>
        <v>金</v>
      </c>
      <c r="I24" s="3" t="s">
        <v>19</v>
      </c>
    </row>
    <row r="25" ht="20" customHeight="1" spans="1:9" x14ac:dyDescent="0.25">
      <c r="A25" s="7">
        <v>20</v>
      </c>
      <c r="B25" s="7" t="str">
        <f>IF($I$2="","",TEXT($I$2+19,"m/d"))</f>
        <v>11/21</v>
      </c>
      <c r="C25" s="7" t="str">
        <f>IF($I$2="","",TEXT($I$2+19,"aaa"))</f>
        <v>土</v>
      </c>
      <c r="D25" s="3" t="s">
        <v>19</v>
      </c>
      <c r="F25" s="7">
        <v>20</v>
      </c>
      <c r="G25" s="7" t="str">
        <f>IF($I$2="","",TEXT($I$2+47,"m/d"))</f>
        <v>12/19</v>
      </c>
      <c r="H25" s="7" t="str">
        <f>IF($I$2="","",TEXT($I$2+47,"aaa"))</f>
        <v>土</v>
      </c>
      <c r="I25" s="3" t="s">
        <v>20</v>
      </c>
    </row>
    <row r="26" ht="20" customHeight="1" spans="1:9" x14ac:dyDescent="0.25">
      <c r="A26" s="7">
        <v>21</v>
      </c>
      <c r="B26" s="7" t="str">
        <f>IF($I$2="","",TEXT($I$2+20,"m/d"))</f>
        <v>11/22</v>
      </c>
      <c r="C26" s="7" t="str">
        <f>IF($I$2="","",TEXT($I$2+20,"aaa"))</f>
        <v>日</v>
      </c>
      <c r="D26" s="3" t="s">
        <v>20</v>
      </c>
      <c r="F26" s="7">
        <v>21</v>
      </c>
      <c r="G26" s="7" t="str">
        <f>IF($I$2="","",TEXT($I$2+48,"m/d"))</f>
        <v>12/20</v>
      </c>
      <c r="H26" s="7" t="str">
        <f>IF($I$2="","",TEXT($I$2+48,"aaa"))</f>
        <v>日</v>
      </c>
      <c r="I26" s="3" t="s">
        <v>20</v>
      </c>
    </row>
    <row r="27" ht="20" customHeight="1" spans="1:9" x14ac:dyDescent="0.25">
      <c r="A27" s="7">
        <v>22</v>
      </c>
      <c r="B27" s="7" t="str">
        <f>IF($I$2="","",TEXT($I$2+21,"m/d"))</f>
        <v>11/23</v>
      </c>
      <c r="C27" s="7" t="str">
        <f>IF($I$2="","",TEXT($I$2+21,"aaa"))</f>
        <v>月</v>
      </c>
      <c r="D27" s="3" t="s">
        <v>20</v>
      </c>
      <c r="F27" s="7">
        <v>22</v>
      </c>
      <c r="G27" s="7" t="str">
        <f>IF($I$2="","",TEXT($I$2+49,"m/d"))</f>
        <v>12/21</v>
      </c>
      <c r="H27" s="7" t="str">
        <f>IF($I$2="","",TEXT($I$2+49,"aaa"))</f>
        <v>月</v>
      </c>
      <c r="I27" s="3" t="s">
        <v>19</v>
      </c>
    </row>
    <row r="28" ht="20" customHeight="1" spans="1:9" x14ac:dyDescent="0.25">
      <c r="A28" s="7">
        <v>23</v>
      </c>
      <c r="B28" s="7" t="str">
        <f>IF($I$2="","",TEXT($I$2+22,"m/d"))</f>
        <v>11/24</v>
      </c>
      <c r="C28" s="7" t="str">
        <f>IF($I$2="","",TEXT($I$2+22,"aaa"))</f>
        <v>火</v>
      </c>
      <c r="D28" s="3" t="s">
        <v>19</v>
      </c>
      <c r="F28" s="7">
        <v>23</v>
      </c>
      <c r="G28" s="7" t="str">
        <f>IF($I$2="","",TEXT($I$2+50,"m/d"))</f>
        <v>12/22</v>
      </c>
      <c r="H28" s="7" t="str">
        <f>IF($I$2="","",TEXT($I$2+50,"aaa"))</f>
        <v>火</v>
      </c>
      <c r="I28" s="3" t="s">
        <v>19</v>
      </c>
    </row>
    <row r="29" ht="20" customHeight="1" spans="1:9" x14ac:dyDescent="0.25">
      <c r="A29" s="7">
        <v>24</v>
      </c>
      <c r="B29" s="7" t="str">
        <f>IF($I$2="","",TEXT($I$2+23,"m/d"))</f>
        <v>11/25</v>
      </c>
      <c r="C29" s="7" t="str">
        <f>IF($I$2="","",TEXT($I$2+23,"aaa"))</f>
        <v>水</v>
      </c>
      <c r="D29" s="3" t="s">
        <v>19</v>
      </c>
      <c r="F29" s="7">
        <v>24</v>
      </c>
      <c r="G29" s="7" t="str">
        <f>IF($I$2="","",TEXT($I$2+51,"m/d"))</f>
        <v>12/23</v>
      </c>
      <c r="H29" s="7" t="str">
        <f>IF($I$2="","",TEXT($I$2+51,"aaa"))</f>
        <v>水</v>
      </c>
      <c r="I29" s="3" t="s">
        <v>19</v>
      </c>
    </row>
    <row r="30" ht="20" customHeight="1" spans="1:9" x14ac:dyDescent="0.25">
      <c r="A30" s="7">
        <v>25</v>
      </c>
      <c r="B30" s="7" t="str">
        <f>IF($I$2="","",TEXT($I$2+24,"m/d"))</f>
        <v>11/26</v>
      </c>
      <c r="C30" s="7" t="str">
        <f>IF($I$2="","",TEXT($I$2+24,"aaa"))</f>
        <v>木</v>
      </c>
      <c r="D30" s="3" t="s">
        <v>19</v>
      </c>
      <c r="F30" s="7">
        <v>25</v>
      </c>
      <c r="G30" s="7" t="str">
        <f>IF($I$2="","",TEXT($I$2+52,"m/d"))</f>
        <v>12/24</v>
      </c>
      <c r="H30" s="7" t="str">
        <f>IF($I$2="","",TEXT($I$2+52,"aaa"))</f>
        <v>木</v>
      </c>
      <c r="I30" s="3" t="s">
        <v>19</v>
      </c>
    </row>
    <row r="31" ht="20" customHeight="1" spans="1:9" x14ac:dyDescent="0.25">
      <c r="A31" s="7">
        <v>26</v>
      </c>
      <c r="B31" s="7" t="str">
        <f>IF($I$2="","",TEXT($I$2+25,"m/d"))</f>
        <v>11/27</v>
      </c>
      <c r="C31" s="7" t="str">
        <f>IF($I$2="","",TEXT($I$2+25,"aaa"))</f>
        <v>金</v>
      </c>
      <c r="D31" s="3" t="s">
        <v>19</v>
      </c>
      <c r="F31" s="7">
        <v>26</v>
      </c>
      <c r="G31" s="7" t="str">
        <f>IF($I$2="","",TEXT($I$2+53,"m/d"))</f>
        <v>12/25</v>
      </c>
      <c r="H31" s="7" t="str">
        <f>IF($I$2="","",TEXT($I$2+53,"aaa"))</f>
        <v>金</v>
      </c>
      <c r="I31" s="3" t="s">
        <v>19</v>
      </c>
    </row>
    <row r="32" ht="20" customHeight="1" spans="1:9" x14ac:dyDescent="0.25">
      <c r="A32" s="7">
        <v>27</v>
      </c>
      <c r="B32" s="7" t="str">
        <f>IF($I$2="","",TEXT($I$2+26,"m/d"))</f>
        <v>11/28</v>
      </c>
      <c r="C32" s="7" t="str">
        <f>IF($I$2="","",TEXT($I$2+26,"aaa"))</f>
        <v>土</v>
      </c>
      <c r="D32" s="3" t="s">
        <v>19</v>
      </c>
      <c r="F32" s="7">
        <v>27</v>
      </c>
      <c r="G32" s="7" t="str">
        <f>IF($I$2="","",TEXT($I$2+54,"m/d"))</f>
        <v>12/26</v>
      </c>
      <c r="H32" s="7" t="str">
        <f>IF($I$2="","",TEXT($I$2+54,"aaa"))</f>
        <v>土</v>
      </c>
      <c r="I32" s="3" t="s">
        <v>19</v>
      </c>
    </row>
    <row r="33" ht="20" customHeight="1" spans="1:9" x14ac:dyDescent="0.25">
      <c r="A33" s="7">
        <v>28</v>
      </c>
      <c r="B33" s="7" t="str">
        <f>IF($I$2="","",TEXT($I$2+27,"m/d"))</f>
        <v>11/29</v>
      </c>
      <c r="C33" s="7" t="str">
        <f>IF($I$2="","",TEXT($I$2+27,"aaa"))</f>
        <v>日</v>
      </c>
      <c r="D33" s="3" t="s">
        <v>20</v>
      </c>
      <c r="F33" s="7">
        <v>28</v>
      </c>
      <c r="G33" s="7" t="str">
        <f>IF($I$2="","",TEXT($I$2+55,"m/d"))</f>
        <v>12/27</v>
      </c>
      <c r="H33" s="7" t="str">
        <f>IF($I$2="","",TEXT($I$2+55,"aaa"))</f>
        <v>日</v>
      </c>
      <c r="I33" s="3" t="s">
        <v>20</v>
      </c>
    </row>
    <row r="34" ht="20" customHeight="1" x14ac:dyDescent="0.25"/>
    <row r="35" ht="20" customHeight="1" spans="1:9" x14ac:dyDescent="0.25">
      <c r="A35" s="5" t="s">
        <v>8</v>
      </c>
      <c r="B35" s="5"/>
      <c r="C35" s="5"/>
      <c r="D35" s="5"/>
      <c r="E35" s="5"/>
      <c r="F35" s="5"/>
      <c r="G35" s="5"/>
      <c r="H35" s="5"/>
      <c r="I35" s="5"/>
    </row>
    <row r="36" ht="20" customHeight="1" spans="1:9" x14ac:dyDescent="0.25">
      <c r="A36" s="6"/>
      <c r="B36" s="6" t="s">
        <v>5</v>
      </c>
      <c r="C36" s="6" t="s">
        <v>6</v>
      </c>
      <c r="D36" s="6" t="s">
        <v>7</v>
      </c>
      <c r="E36" s="6"/>
      <c r="F36" s="6"/>
      <c r="G36" s="6" t="s">
        <v>5</v>
      </c>
      <c r="H36" s="6" t="s">
        <v>6</v>
      </c>
      <c r="I36" s="6" t="s">
        <v>7</v>
      </c>
    </row>
    <row r="37" ht="20" customHeight="1" spans="1:4" x14ac:dyDescent="0.25">
      <c r="A37" s="7">
        <v>1</v>
      </c>
      <c r="B37" s="7" t="str">
        <f>IF($I$2="","",TEXT($I$2+56,"m/d"))</f>
        <v>12/28</v>
      </c>
      <c r="C37" s="7" t="str">
        <f>IF($I$2="","",TEXT($I$2+56,"aaa"))</f>
        <v>月</v>
      </c>
      <c r="D37" s="3" t="s">
        <v>19</v>
      </c>
    </row>
    <row r="38" ht="20" customHeight="1" spans="1:4" x14ac:dyDescent="0.25">
      <c r="A38" s="7">
        <v>2</v>
      </c>
      <c r="B38" s="7" t="str">
        <f>IF($I$2="","",TEXT($I$2+57,"m/d"))</f>
        <v>12/29</v>
      </c>
      <c r="C38" s="7" t="str">
        <f>IF($I$2="","",TEXT($I$2+57,"aaa"))</f>
        <v>火</v>
      </c>
      <c r="D38" s="3" t="s">
        <v>19</v>
      </c>
    </row>
    <row r="39" ht="20" customHeight="1" spans="1:4" x14ac:dyDescent="0.25">
      <c r="A39" s="7">
        <v>3</v>
      </c>
      <c r="B39" s="7" t="str">
        <f>IF($I$2="","",TEXT($I$2+58,"m/d"))</f>
        <v>12/30</v>
      </c>
      <c r="C39" s="7" t="str">
        <f>IF($I$2="","",TEXT($I$2+58,"aaa"))</f>
        <v>水</v>
      </c>
      <c r="D39" s="3" t="s">
        <v>19</v>
      </c>
    </row>
    <row r="40" ht="20" customHeight="1" spans="1:4" x14ac:dyDescent="0.25">
      <c r="A40" s="7">
        <v>4</v>
      </c>
      <c r="B40" s="7" t="str">
        <f>IF($I$2="","",TEXT($I$2+59,"m/d"))</f>
        <v>12/31</v>
      </c>
      <c r="C40" s="7" t="str">
        <f>IF($I$2="","",TEXT($I$2+59,"aaa"))</f>
        <v>木</v>
      </c>
      <c r="D40" s="3" t="s">
        <v>20</v>
      </c>
    </row>
    <row r="41" ht="20" customHeight="1" spans="1:4" x14ac:dyDescent="0.25">
      <c r="A41" s="7">
        <v>5</v>
      </c>
      <c r="B41" s="7" t="str">
        <f>IF($I$2="","",TEXT($I$2+60,"m/d"))</f>
        <v>1/1</v>
      </c>
      <c r="C41" s="7" t="str">
        <f>IF($I$2="","",TEXT($I$2+60,"aaa"))</f>
        <v>金</v>
      </c>
      <c r="D41" s="3" t="s">
        <v>20</v>
      </c>
    </row>
    <row r="42" ht="20" customHeight="1" spans="1:4" x14ac:dyDescent="0.25">
      <c r="A42" s="7">
        <v>6</v>
      </c>
      <c r="B42" s="7" t="str">
        <f>IF($I$2="","",TEXT($I$2+61,"m/d"))</f>
        <v>1/2</v>
      </c>
      <c r="C42" s="7" t="str">
        <f>IF($I$2="","",TEXT($I$2+61,"aaa"))</f>
        <v>土</v>
      </c>
      <c r="D42" s="3" t="s">
        <v>20</v>
      </c>
    </row>
    <row r="43" ht="20" customHeight="1" spans="1:4" x14ac:dyDescent="0.25">
      <c r="A43" s="7">
        <v>7</v>
      </c>
      <c r="B43" s="7" t="str">
        <f>IF($I$2="","",TEXT($I$2+62,"m/d"))</f>
        <v>1/3</v>
      </c>
      <c r="C43" s="7" t="str">
        <f>IF($I$2="","",TEXT($I$2+62,"aaa"))</f>
        <v>日</v>
      </c>
      <c r="D43" s="3" t="s">
        <v>20</v>
      </c>
    </row>
    <row r="44" ht="20" customHeight="1" spans="1:4" x14ac:dyDescent="0.25">
      <c r="A44" s="7">
        <v>8</v>
      </c>
      <c r="B44" s="7" t="str">
        <f>IF($I$2="","",TEXT($I$2+63,"m/d"))</f>
        <v>1/4</v>
      </c>
      <c r="C44" s="7" t="str">
        <f>IF($I$2="","",TEXT($I$2+63,"aaa"))</f>
        <v>月</v>
      </c>
      <c r="D44" s="3" t="s">
        <v>19</v>
      </c>
    </row>
    <row r="45" ht="20" customHeight="1" spans="1:4" x14ac:dyDescent="0.25">
      <c r="A45" s="7">
        <v>9</v>
      </c>
      <c r="B45" s="7" t="str">
        <f>IF($I$2="","",TEXT($I$2+64,"m/d"))</f>
        <v>1/5</v>
      </c>
      <c r="C45" s="7" t="str">
        <f>IF($I$2="","",TEXT($I$2+64,"aaa"))</f>
        <v>火</v>
      </c>
      <c r="D45" s="3" t="s">
        <v>19</v>
      </c>
    </row>
    <row r="46" ht="20" customHeight="1" spans="1:4" x14ac:dyDescent="0.25">
      <c r="A46" s="7">
        <v>10</v>
      </c>
      <c r="B46" s="7" t="str">
        <f>IF($I$2="","",TEXT($I$2+65,"m/d"))</f>
        <v>1/6</v>
      </c>
      <c r="C46" s="7" t="str">
        <f>IF($I$2="","",TEXT($I$2+65,"aaa"))</f>
        <v>水</v>
      </c>
      <c r="D46" s="3" t="s">
        <v>19</v>
      </c>
    </row>
    <row r="47" ht="20" customHeight="1" spans="1:4" x14ac:dyDescent="0.25">
      <c r="A47" s="7">
        <v>11</v>
      </c>
      <c r="B47" s="7" t="str">
        <f>IF($I$2="","",TEXT($I$2+66,"m/d"))</f>
        <v>1/7</v>
      </c>
      <c r="C47" s="7" t="str">
        <f>IF($I$2="","",TEXT($I$2+66,"aaa"))</f>
        <v>木</v>
      </c>
      <c r="D47" s="3" t="s">
        <v>19</v>
      </c>
    </row>
    <row r="48" ht="20" customHeight="1" spans="1:4" x14ac:dyDescent="0.25">
      <c r="A48" s="7">
        <v>12</v>
      </c>
      <c r="B48" s="7" t="str">
        <f>IF($I$2="","",TEXT($I$2+67,"m/d"))</f>
        <v>1/8</v>
      </c>
      <c r="C48" s="7" t="str">
        <f>IF($I$2="","",TEXT($I$2+67,"aaa"))</f>
        <v>金</v>
      </c>
      <c r="D48" s="3" t="s">
        <v>19</v>
      </c>
    </row>
    <row r="49" ht="20" customHeight="1" spans="1:4" x14ac:dyDescent="0.25">
      <c r="A49" s="7">
        <v>13</v>
      </c>
      <c r="B49" s="7" t="str">
        <f>IF($I$2="","",TEXT($I$2+68,"m/d"))</f>
        <v>1/9</v>
      </c>
      <c r="C49" s="7" t="str">
        <f>IF($I$2="","",TEXT($I$2+68,"aaa"))</f>
        <v>土</v>
      </c>
      <c r="D49" s="3" t="s">
        <v>20</v>
      </c>
    </row>
    <row r="50" ht="20" customHeight="1" spans="1:4" x14ac:dyDescent="0.25">
      <c r="A50" s="7">
        <v>14</v>
      </c>
      <c r="B50" s="7" t="str">
        <f>IF($I$2="","",TEXT($I$2+69,"m/d"))</f>
        <v>1/10</v>
      </c>
      <c r="C50" s="7" t="str">
        <f>IF($I$2="","",TEXT($I$2+69,"aaa"))</f>
        <v>日</v>
      </c>
      <c r="D50" s="3" t="s">
        <v>20</v>
      </c>
    </row>
    <row r="51" ht="20" customHeight="1" spans="1:4" x14ac:dyDescent="0.25">
      <c r="A51" s="7">
        <v>15</v>
      </c>
      <c r="B51" s="7" t="str">
        <f>IF($I$2="","",TEXT($I$2+70,"m/d"))</f>
        <v>1/11</v>
      </c>
      <c r="C51" s="7" t="str">
        <f>IF($I$2="","",TEXT($I$2+70,"aaa"))</f>
        <v>月</v>
      </c>
      <c r="D51" s="3" t="s">
        <v>19</v>
      </c>
    </row>
    <row r="52" ht="20" customHeight="1" spans="1:4" x14ac:dyDescent="0.25">
      <c r="A52" s="7">
        <v>16</v>
      </c>
      <c r="B52" s="7" t="str">
        <f>IF($I$2="","",TEXT($I$2+71,"m/d"))</f>
        <v>1/12</v>
      </c>
      <c r="C52" s="7" t="str">
        <f>IF($I$2="","",TEXT($I$2+71,"aaa"))</f>
        <v>火</v>
      </c>
      <c r="D52" s="3" t="s">
        <v>19</v>
      </c>
    </row>
    <row r="53" ht="20" customHeight="1" spans="1:4" x14ac:dyDescent="0.25">
      <c r="A53" s="7">
        <v>17</v>
      </c>
      <c r="B53" s="7" t="str">
        <f>IF($I$2="","",TEXT($I$2+72,"m/d"))</f>
        <v>1/13</v>
      </c>
      <c r="C53" s="7" t="str">
        <f>IF($I$2="","",TEXT($I$2+72,"aaa"))</f>
        <v>水</v>
      </c>
      <c r="D53" s="3" t="s">
        <v>19</v>
      </c>
    </row>
    <row r="54" ht="20" customHeight="1" spans="1:4" x14ac:dyDescent="0.25">
      <c r="A54" s="7">
        <v>18</v>
      </c>
      <c r="B54" s="7" t="str">
        <f>IF($I$2="","",TEXT($I$2+73,"m/d"))</f>
        <v>1/14</v>
      </c>
      <c r="C54" s="7" t="str">
        <f>IF($I$2="","",TEXT($I$2+73,"aaa"))</f>
        <v>木</v>
      </c>
      <c r="D54" s="3" t="s">
        <v>19</v>
      </c>
    </row>
    <row r="55" ht="20" customHeight="1" spans="1:4" x14ac:dyDescent="0.25">
      <c r="A55" s="7">
        <v>19</v>
      </c>
      <c r="B55" s="7" t="str">
        <f>IF($I$2="","",TEXT($I$2+74,"m/d"))</f>
        <v>1/15</v>
      </c>
      <c r="C55" s="7" t="str">
        <f>IF($I$2="","",TEXT($I$2+74,"aaa"))</f>
        <v>金</v>
      </c>
      <c r="D55" s="3" t="s">
        <v>19</v>
      </c>
    </row>
    <row r="56" ht="20" customHeight="1" spans="1:4" x14ac:dyDescent="0.25">
      <c r="A56" s="7">
        <v>20</v>
      </c>
      <c r="B56" s="7" t="str">
        <f>IF($I$2="","",TEXT($I$2+75,"m/d"))</f>
        <v>1/16</v>
      </c>
      <c r="C56" s="7" t="str">
        <f>IF($I$2="","",TEXT($I$2+75,"aaa"))</f>
        <v>土</v>
      </c>
      <c r="D56" s="3" t="s">
        <v>20</v>
      </c>
    </row>
    <row r="57" ht="20" customHeight="1" spans="1:4" x14ac:dyDescent="0.25">
      <c r="A57" s="7">
        <v>21</v>
      </c>
      <c r="B57" s="7" t="str">
        <f>IF($I$2="","",TEXT($I$2+76,"m/d"))</f>
        <v>1/17</v>
      </c>
      <c r="C57" s="7" t="str">
        <f>IF($I$2="","",TEXT($I$2+76,"aaa"))</f>
        <v>日</v>
      </c>
      <c r="D57" s="3" t="s">
        <v>20</v>
      </c>
    </row>
    <row r="58" ht="20" customHeight="1" spans="1:4" x14ac:dyDescent="0.25">
      <c r="A58" s="7">
        <v>22</v>
      </c>
      <c r="B58" s="7" t="str">
        <f>IF($I$2="","",TEXT($I$2+77,"m/d"))</f>
        <v>1/18</v>
      </c>
      <c r="C58" s="7" t="str">
        <f>IF($I$2="","",TEXT($I$2+77,"aaa"))</f>
        <v>月</v>
      </c>
      <c r="D58" s="3" t="s">
        <v>19</v>
      </c>
    </row>
    <row r="59" ht="20" customHeight="1" spans="1:4" x14ac:dyDescent="0.25">
      <c r="A59" s="7">
        <v>23</v>
      </c>
      <c r="B59" s="7" t="str">
        <f>IF($I$2="","",TEXT($I$2+78,"m/d"))</f>
        <v>1/19</v>
      </c>
      <c r="C59" s="7" t="str">
        <f>IF($I$2="","",TEXT($I$2+78,"aaa"))</f>
        <v>火</v>
      </c>
      <c r="D59" s="3" t="s">
        <v>19</v>
      </c>
    </row>
    <row r="60" ht="20" customHeight="1" spans="1:4" x14ac:dyDescent="0.25">
      <c r="A60" s="7">
        <v>24</v>
      </c>
      <c r="B60" s="7" t="str">
        <f>IF($I$2="","",TEXT($I$2+79,"m/d"))</f>
        <v>1/20</v>
      </c>
      <c r="C60" s="7" t="str">
        <f>IF($I$2="","",TEXT($I$2+79,"aaa"))</f>
        <v>水</v>
      </c>
      <c r="D60" s="3" t="s">
        <v>19</v>
      </c>
    </row>
    <row r="61" ht="20" customHeight="1" spans="1:4" x14ac:dyDescent="0.25">
      <c r="A61" s="7">
        <v>25</v>
      </c>
      <c r="B61" s="7" t="str">
        <f>IF($I$2="","",TEXT($I$2+80,"m/d"))</f>
        <v>1/21</v>
      </c>
      <c r="C61" s="7" t="str">
        <f>IF($I$2="","",TEXT($I$2+80,"aaa"))</f>
        <v>木</v>
      </c>
      <c r="D61" s="3" t="s">
        <v>19</v>
      </c>
    </row>
    <row r="62" ht="20" customHeight="1" spans="1:4" x14ac:dyDescent="0.25">
      <c r="A62" s="7">
        <v>26</v>
      </c>
      <c r="B62" s="7" t="str">
        <f>IF($I$2="","",TEXT($I$2+81,"m/d"))</f>
        <v>1/22</v>
      </c>
      <c r="C62" s="7" t="str">
        <f>IF($I$2="","",TEXT($I$2+81,"aaa"))</f>
        <v>金</v>
      </c>
      <c r="D62" s="3" t="s">
        <v>19</v>
      </c>
    </row>
    <row r="63" ht="20" customHeight="1" spans="1:4" x14ac:dyDescent="0.25">
      <c r="A63" s="7">
        <v>27</v>
      </c>
      <c r="B63" s="7" t="str">
        <f>IF($I$2="","",TEXT($I$2+82,"m/d"))</f>
        <v>1/23</v>
      </c>
      <c r="C63" s="7" t="str">
        <f>IF($I$2="","",TEXT($I$2+82,"aaa"))</f>
        <v>土</v>
      </c>
      <c r="D63" s="3" t="s">
        <v>19</v>
      </c>
    </row>
    <row r="64" ht="20" customHeight="1" spans="1:4" x14ac:dyDescent="0.25">
      <c r="A64" s="7">
        <v>28</v>
      </c>
      <c r="B64" s="7" t="str">
        <f>IF($I$2="","",TEXT($I$2+83,"m/d"))</f>
        <v>1/24</v>
      </c>
      <c r="C64" s="7" t="str">
        <f>IF($I$2="","",TEXT($I$2+83,"aaa"))</f>
        <v>日</v>
      </c>
      <c r="D64" s="3" t="s">
        <v>20</v>
      </c>
    </row>
    <row r="65" ht="20" customHeight="1" x14ac:dyDescent="0.25"/>
    <row r="66" ht="20" customHeight="1" spans="1:9" x14ac:dyDescent="0.25">
      <c r="A66" s="5" t="s">
        <v>9</v>
      </c>
      <c r="B66" s="5"/>
      <c r="C66" s="5"/>
      <c r="D66" s="5"/>
      <c r="E66" s="5"/>
      <c r="F66" s="5"/>
      <c r="G66" s="5"/>
      <c r="H66" s="5"/>
      <c r="I66" s="5"/>
    </row>
    <row r="67" ht="20" customHeight="1" spans="1:8" x14ac:dyDescent="0.25">
      <c r="A67" s="6" t="s">
        <v>10</v>
      </c>
      <c r="B67" s="6"/>
      <c r="C67" s="6" t="s">
        <v>11</v>
      </c>
      <c r="D67" s="6" t="s">
        <v>12</v>
      </c>
      <c r="E67" s="6" t="s">
        <v>13</v>
      </c>
      <c r="F67" s="6"/>
      <c r="G67" s="6" t="s">
        <v>14</v>
      </c>
      <c r="H67" s="6"/>
    </row>
    <row r="68" ht="20" customHeight="1" spans="1:8" x14ac:dyDescent="0.25">
      <c r="A68" s="8" t="s">
        <v>15</v>
      </c>
      <c r="B68" s="8"/>
      <c r="C68" s="7">
        <f>COUNTIF(D6:D33,"休")+COUNTIF(D6:D33,"雨")</f>
        <v>9</v>
      </c>
      <c r="D68" s="7">
        <f>COUNTIF(D6:D33,"有")</f>
        <v>0</v>
      </c>
      <c r="E68" s="8" t="str">
        <f>IF(COUNTA(D6:D33)=0,"",IF(D68&gt;=8,"達成","未達（あと"&amp;(8-D68)&amp;"日）"))</f>
        <v>達成</v>
      </c>
      <c r="F68" s="8"/>
      <c r="G68" s="8" t="str">
        <f>IF(COUNTA(D6:D33)=0,"",IF(D68&gt;=4,"OK","NG（4日未満）"))</f>
        <v>OK</v>
      </c>
      <c r="H68" s="8"/>
    </row>
    <row r="69" ht="20" customHeight="1" spans="1:8" x14ac:dyDescent="0.25">
      <c r="A69" s="8" t="s">
        <v>16</v>
      </c>
      <c r="B69" s="8"/>
      <c r="C69" s="7">
        <f>COUNTIF(I6:I33,"休")+COUNTIF(I6:I33,"雨")</f>
        <v>7</v>
      </c>
      <c r="D69" s="7">
        <f>COUNTIF(I6:I33,"有")</f>
        <v>1</v>
      </c>
      <c r="E69" s="8" t="str">
        <f>IF(COUNTA(I6:I33)=0,"",IF(D69&gt;=8,"達成","未達（あと"&amp;(8-D69)&amp;"日）"))</f>
        <v>未達（あと1日）</v>
      </c>
      <c r="F69" s="8"/>
      <c r="G69" s="8" t="str">
        <f>IF(COUNTA(I6:I33)=0,"",IF(D69&gt;=4,"OK","NG（4日未満）"))</f>
        <v>OK</v>
      </c>
      <c r="H69" s="8"/>
    </row>
    <row r="70" ht="20" customHeight="1" spans="1:8" x14ac:dyDescent="0.25">
      <c r="A70" s="8" t="s">
        <v>8</v>
      </c>
      <c r="B70" s="8"/>
      <c r="C70" s="7">
        <f>COUNTIF(D37:D64,"休")+COUNTIF(D37:D64,"雨")</f>
        <v>9</v>
      </c>
      <c r="D70" s="7">
        <f>COUNTIF(D37:D64,"有")</f>
        <v>0</v>
      </c>
      <c r="E70" s="8" t="str">
        <f>IF(COUNTA(D37:D64)=0,"",IF(D70&gt;=8,"達成","未達（あと"&amp;(8-D70)&amp;"日）"))</f>
        <v>達成</v>
      </c>
      <c r="F70" s="8"/>
      <c r="G70" s="8" t="str">
        <f>IF(COUNTA(D37:D64)=0,"",IF(D70&gt;=4,"OK","NG（4日未満）"))</f>
        <v>OK</v>
      </c>
      <c r="H70" s="8"/>
    </row>
    <row r="71" ht="44" customHeight="1" spans="1:9" x14ac:dyDescent="0.25">
      <c r="A71" s="4" t="s">
        <v>17</v>
      </c>
      <c r="B71" s="4"/>
      <c r="C71" s="4"/>
      <c r="D71" s="4"/>
      <c r="E71" s="4"/>
      <c r="F71" s="4"/>
      <c r="G71" s="4"/>
      <c r="H71" s="4"/>
      <c r="I71" s="4"/>
    </row>
  </sheetData>
  <mergeCells count="20">
    <mergeCell ref="A1:I1"/>
    <mergeCell ref="A2:B2"/>
    <mergeCell ref="C2:G2"/>
    <mergeCell ref="A3:I3"/>
    <mergeCell ref="A4:I4"/>
    <mergeCell ref="A35:I35"/>
    <mergeCell ref="A66:I66"/>
    <mergeCell ref="A67:B67"/>
    <mergeCell ref="E67:F67"/>
    <mergeCell ref="G67:H67"/>
    <mergeCell ref="A68:B68"/>
    <mergeCell ref="E68:F68"/>
    <mergeCell ref="G68:H68"/>
    <mergeCell ref="A69:B69"/>
    <mergeCell ref="E69:F69"/>
    <mergeCell ref="G69:H69"/>
    <mergeCell ref="A70:B70"/>
    <mergeCell ref="E70:F70"/>
    <mergeCell ref="G70:H70"/>
    <mergeCell ref="A71:I7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76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23</v>
      </c>
      <c r="B2" s="8" t="s">
        <v>24</v>
      </c>
    </row>
    <row r="3" ht="20" customHeight="1" spans="1:2" x14ac:dyDescent="0.25">
      <c r="A3" s="2" t="s">
        <v>25</v>
      </c>
      <c r="B3" s="8" t="s">
        <v>26</v>
      </c>
    </row>
    <row r="4" ht="20" customHeight="1" spans="1:2" x14ac:dyDescent="0.25">
      <c r="A4" s="2" t="s">
        <v>27</v>
      </c>
      <c r="B4" s="8" t="s">
        <v>28</v>
      </c>
    </row>
    <row r="5" ht="20" customHeight="1" spans="1:2" x14ac:dyDescent="0.25">
      <c r="A5" s="2" t="s">
        <v>29</v>
      </c>
      <c r="B5" s="8" t="s">
        <v>30</v>
      </c>
    </row>
    <row r="6" ht="20" customHeight="1" spans="1:2" x14ac:dyDescent="0.25">
      <c r="A6" s="2" t="s">
        <v>31</v>
      </c>
      <c r="B6" s="8" t="s">
        <v>32</v>
      </c>
    </row>
    <row r="7" ht="20" customHeight="1" spans="1:2" x14ac:dyDescent="0.25">
      <c r="A7" s="2" t="s">
        <v>33</v>
      </c>
      <c r="B7" s="8" t="s">
        <v>34</v>
      </c>
    </row>
    <row r="8" ht="20" customHeight="1" spans="1:2" x14ac:dyDescent="0.25">
      <c r="A8" s="2" t="s">
        <v>35</v>
      </c>
      <c r="B8" s="8" t="s">
        <v>36</v>
      </c>
    </row>
    <row r="9" ht="20" customHeight="1" spans="1:2" x14ac:dyDescent="0.25">
      <c r="A9" s="2" t="s">
        <v>37</v>
      </c>
      <c r="B9" s="8" t="s">
        <v>38</v>
      </c>
    </row>
    <row r="10" ht="20" customHeight="1" spans="1:2" x14ac:dyDescent="0.25">
      <c r="A10" s="2" t="s">
        <v>39</v>
      </c>
      <c r="B10" s="8" t="s">
        <v>40</v>
      </c>
    </row>
    <row r="11" ht="20" customHeight="1" spans="1:2" x14ac:dyDescent="0.25">
      <c r="A11" s="2" t="s">
        <v>41</v>
      </c>
      <c r="B11" s="8" t="s">
        <v>42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労務フクロウ（FUKULO／合同会社商陣）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